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/>
  <mc:AlternateContent xmlns:mc="http://schemas.openxmlformats.org/markup-compatibility/2006">
    <mc:Choice Requires="x15">
      <x15ac:absPath xmlns:x15ac="http://schemas.microsoft.com/office/spreadsheetml/2010/11/ac" url="https://emkts.sharepoint.com/sites/tiim/Shared Documents/Akkreditatsioon 2021/"/>
    </mc:Choice>
  </mc:AlternateContent>
  <xr:revisionPtr revIDLastSave="1089" documentId="11_845C2CEFDEC2BD32E06C31203BBFFBD5AD05F6E8" xr6:coauthVersionLast="47" xr6:coauthVersionMax="47" xr10:uidLastSave="{B05C0DC1-288E-41BA-87AD-F321E9D180E6}"/>
  <bookViews>
    <workbookView xWindow="8820" yWindow="1980" windowWidth="43480" windowHeight="27440" xr2:uid="{00000000-000D-0000-FFFF-FFFF00000000}"/>
  </bookViews>
  <sheets>
    <sheet name="Faculty" sheetId="1" r:id="rId1"/>
    <sheet name="Staff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" l="1"/>
  <c r="I69" i="1"/>
  <c r="I71" i="1"/>
  <c r="I72" i="1"/>
  <c r="I73" i="1"/>
  <c r="I74" i="1"/>
  <c r="E76" i="1"/>
  <c r="I76" i="1"/>
  <c r="I85" i="1"/>
  <c r="I86" i="1"/>
  <c r="I87" i="1"/>
  <c r="D17" i="2"/>
  <c r="H12" i="2"/>
  <c r="D16" i="2"/>
  <c r="H11" i="2"/>
  <c r="H27" i="2"/>
  <c r="H26" i="2"/>
  <c r="H25" i="2"/>
  <c r="H10" i="2"/>
  <c r="H9" i="2"/>
  <c r="H8" i="2"/>
  <c r="H7" i="2"/>
  <c r="H6" i="2"/>
  <c r="H5" i="2"/>
  <c r="H4" i="2"/>
  <c r="H3" i="2"/>
  <c r="G16" i="2" l="1"/>
  <c r="G19" i="2"/>
  <c r="G21" i="2"/>
  <c r="G20" i="2"/>
  <c r="G17" i="2"/>
  <c r="G18" i="2"/>
  <c r="I44" i="1" l="1"/>
  <c r="I43" i="1"/>
  <c r="I27" i="1" l="1"/>
  <c r="I42" i="1"/>
  <c r="D35" i="1"/>
  <c r="D34" i="1"/>
  <c r="B34" i="1"/>
  <c r="B37" i="1"/>
  <c r="B36" i="1"/>
  <c r="B35" i="1"/>
  <c r="I30" i="1" l="1"/>
  <c r="I29" i="1"/>
  <c r="I28" i="1"/>
  <c r="I26" i="1"/>
  <c r="I25" i="1"/>
  <c r="I24" i="1"/>
  <c r="I23" i="1"/>
  <c r="I22" i="1"/>
  <c r="I21" i="1"/>
  <c r="I20" i="1"/>
  <c r="I19" i="1"/>
  <c r="I11" i="1"/>
  <c r="I18" i="1"/>
  <c r="I17" i="1"/>
  <c r="I16" i="1"/>
  <c r="I15" i="1"/>
  <c r="I14" i="1"/>
  <c r="I13" i="1"/>
  <c r="I12" i="1"/>
  <c r="I10" i="1"/>
  <c r="I9" i="1"/>
  <c r="I6" i="1"/>
  <c r="I4" i="1"/>
  <c r="I8" i="1"/>
  <c r="I7" i="1"/>
  <c r="I5" i="1"/>
  <c r="I3" i="1"/>
  <c r="G34" i="1" l="1"/>
  <c r="G35" i="1"/>
  <c r="G39" i="1"/>
  <c r="G38" i="1"/>
  <c r="G37" i="1"/>
  <c r="G36" i="1"/>
</calcChain>
</file>

<file path=xl/sharedStrings.xml><?xml version="1.0" encoding="utf-8"?>
<sst xmlns="http://schemas.openxmlformats.org/spreadsheetml/2006/main" count="477" uniqueCount="251">
  <si>
    <t>BMTS academic staff in 2021</t>
  </si>
  <si>
    <t>Given name</t>
  </si>
  <si>
    <t>Surname</t>
  </si>
  <si>
    <t>Work category</t>
  </si>
  <si>
    <t>Contract type</t>
  </si>
  <si>
    <t>Workload  % for contract faculty</t>
  </si>
  <si>
    <t xml:space="preserve">ECTS taught annually </t>
  </si>
  <si>
    <t>Gender</t>
  </si>
  <si>
    <t>Year of Birth</t>
  </si>
  <si>
    <t>Age (31.12.21)</t>
  </si>
  <si>
    <t>Qualification level</t>
  </si>
  <si>
    <t>Qualification details</t>
  </si>
  <si>
    <t>Required subjects taught:</t>
  </si>
  <si>
    <t>Külli</t>
  </si>
  <si>
    <t>Tõniste</t>
  </si>
  <si>
    <t>administration (100%), academic (25%)  </t>
  </si>
  <si>
    <t xml:space="preserve">Contract  </t>
  </si>
  <si>
    <t>female</t>
  </si>
  <si>
    <t>doctorate</t>
  </si>
  <si>
    <t>PhD in Theology, London School of Theology, 2012</t>
  </si>
  <si>
    <t>Introduction to Theology; Systematic Theology II; Denominational Studies; Jesus in the Gospels</t>
  </si>
  <si>
    <t xml:space="preserve">Douglas </t>
  </si>
  <si>
    <t>Childress</t>
  </si>
  <si>
    <t>academic  (30%)           chaplain (20%)</t>
  </si>
  <si>
    <t>male</t>
  </si>
  <si>
    <t>masters</t>
  </si>
  <si>
    <t>Master of Divinity, Asbury Theological Seminary, 2004</t>
  </si>
  <si>
    <t xml:space="preserve">Early Church and Middle Ages; Reformation; The Church from the Enlightenment to Today; Theology of Worship; Worship Practicum; </t>
  </si>
  <si>
    <t xml:space="preserve">Mark </t>
  </si>
  <si>
    <t>Nelson</t>
  </si>
  <si>
    <t>academic  (40%)   administration  (75%)</t>
  </si>
  <si>
    <t>Master of Arts in Theology, Tyndale Theological Seminary, 2002</t>
  </si>
  <si>
    <t xml:space="preserve">Academic writing; Apologetics; Ethics; Old Testament Survey; New Testament Survey; Biblical Hermeneutics II; </t>
  </si>
  <si>
    <t>Anne</t>
  </si>
  <si>
    <t>Saluraid</t>
  </si>
  <si>
    <t>academic</t>
  </si>
  <si>
    <t>Master of Theology, Tartu Ülikool, 2005</t>
  </si>
  <si>
    <t xml:space="preserve">Inductive Bible Study: Exodus; Inductive Bible Study: Mark; Inductive Bible Study: Romans; New Testament Inductive Study Practicum; New Testament Theology; New Testament Greek I; New Testament Greek II; New Testament Exegesis I; New Testament Exegesis II; </t>
  </si>
  <si>
    <t>Hindrek Taavet</t>
  </si>
  <si>
    <t>Taimla</t>
  </si>
  <si>
    <t>Master of Divinity, Asbury Theological Seminary, 2017</t>
  </si>
  <si>
    <t>Theology of Mission; Evangelism and Discipleship, Inductive Bible Study: Mark; Inductive Bible Study: Exodus; Inductive Bible Study: Romans, NT Greek I; NT Greek II, NT Exegesis I; NT Exegesis II, Spiritual Formation I-VI</t>
  </si>
  <si>
    <t xml:space="preserve">Meeli </t>
  </si>
  <si>
    <t>Tankler</t>
  </si>
  <si>
    <t>academic and research development</t>
  </si>
  <si>
    <t>Doctor of Ministry, Asbury Theological Seminary, 2013</t>
  </si>
  <si>
    <t>Introduction to Philosophy; Introduction to Psychology; Foundations of Pastoral Care and Counselling</t>
  </si>
  <si>
    <t xml:space="preserve">Üllas </t>
  </si>
  <si>
    <t>adjunct / Academic Committee</t>
  </si>
  <si>
    <t>Doctor of Ministry, Asbury Theological Seminary, 2000</t>
  </si>
  <si>
    <t>Foundations of Pastoral Leadership</t>
  </si>
  <si>
    <t>Tetyana</t>
  </si>
  <si>
    <t>Radomska</t>
  </si>
  <si>
    <t>Moscow Humanitarian Economic Institute</t>
  </si>
  <si>
    <t>Inductive Bible Study: Romans, Old Testament Prophets</t>
  </si>
  <si>
    <t>Tatjana</t>
  </si>
  <si>
    <t>Semjonova</t>
  </si>
  <si>
    <t>Master of Theology, University of South Africa, 2002</t>
  </si>
  <si>
    <t xml:space="preserve">Inductive Bible Study: Mark; Inductive Bible Study: Exodus; New Testament Inductive Study Practicum; New Testament Greek I; New Testament Greek II; New Testament Exegesis I; New Testament Exegesis II; </t>
  </si>
  <si>
    <t>Steven</t>
  </si>
  <si>
    <t>Ybarrola</t>
  </si>
  <si>
    <t xml:space="preserve">Adjunct  </t>
  </si>
  <si>
    <t>Ph.D. in Anthropology, Brown University, 1995.    Professor Asbury Theological Seminary, USA</t>
  </si>
  <si>
    <t>Cultural Anthropology for Christian Missions</t>
  </si>
  <si>
    <t>Friebel</t>
  </si>
  <si>
    <t>Kelvin</t>
  </si>
  <si>
    <t>Ph.D. In Hebrew &amp; Semitic Studies, University of Wisconsin-Madison, 1989.     Adjunct faculty Briercrest College &amp; Seminary, Canada</t>
  </si>
  <si>
    <t>Wisdom Literature</t>
  </si>
  <si>
    <t>Richard</t>
  </si>
  <si>
    <t>Bennett</t>
  </si>
  <si>
    <t>PhD in the history of Israel, Florida State University, 1992.     Retired</t>
  </si>
  <si>
    <t xml:space="preserve">Old Testament Theology </t>
  </si>
  <si>
    <t>Ago</t>
  </si>
  <si>
    <t>Lilleorg</t>
  </si>
  <si>
    <t xml:space="preserve">academic </t>
  </si>
  <si>
    <t>masters,   doctoral candidate</t>
  </si>
  <si>
    <t>Master of Theology, Tartu University, 2003; Doctor of Theology (cand.) Tartu University.   Bishop, Estonian Christian Pentecostal Church</t>
  </si>
  <si>
    <t xml:space="preserve">Church Growth and Planting </t>
  </si>
  <si>
    <t>Allan</t>
  </si>
  <si>
    <t>Kroll</t>
  </si>
  <si>
    <t>EELK Usuteaduse Instituut, 2020.                        Chaplain, Tallinna vangla</t>
  </si>
  <si>
    <t>Biblical Hermeneutics I, Estonian Church History</t>
  </si>
  <si>
    <t xml:space="preserve">Simon </t>
  </si>
  <si>
    <t>Graf</t>
  </si>
  <si>
    <t>MSc Aalborg University, 2018.                                   Pastor Estonian Christian Pentecostal Church</t>
  </si>
  <si>
    <t>Systematic Theology I</t>
  </si>
  <si>
    <t>Stelmah</t>
  </si>
  <si>
    <t>Olia</t>
  </si>
  <si>
    <t>masters, doctoral candidate</t>
  </si>
  <si>
    <t>electives: Hebrew language</t>
  </si>
  <si>
    <t>Maikalu</t>
  </si>
  <si>
    <t>Karmen</t>
  </si>
  <si>
    <t>academic / professional specialist</t>
  </si>
  <si>
    <t>Adjunct</t>
  </si>
  <si>
    <t>Baccalaureus scientiarum psühholoogias, Tallinna Pedagoogiline Ülikool, 2001.                                   KMM Konsultatsioonid OÜ</t>
  </si>
  <si>
    <t xml:space="preserve">Practical Communication Psychology; </t>
  </si>
  <si>
    <t>Tšernekov</t>
  </si>
  <si>
    <t>Robert</t>
  </si>
  <si>
    <t>bachelors</t>
  </si>
  <si>
    <t>BA in Theology, Oral Roberts University 2002;    BSc in Business Leadership, Oral Roberts University 2002;   District Superintendent Estonian Methodist Church</t>
  </si>
  <si>
    <t>Homiletics; Homiletic Practicum</t>
  </si>
  <si>
    <t>Lindholm</t>
  </si>
  <si>
    <t>Geraldine</t>
  </si>
  <si>
    <t>MA in Adult Education, Central Michigan University, 2002.  Salvation Army</t>
  </si>
  <si>
    <t>Foundations of Diaconal Ministry</t>
  </si>
  <si>
    <t>Luist</t>
  </si>
  <si>
    <t>Marjana</t>
  </si>
  <si>
    <t>MA Tartu University 2019.  Administrative Assistant Estonian Methodist Church</t>
  </si>
  <si>
    <t>Lifelong Learning in the Congregation</t>
  </si>
  <si>
    <t>Latvala</t>
  </si>
  <si>
    <t>Maire</t>
  </si>
  <si>
    <t xml:space="preserve">doctorate </t>
  </si>
  <si>
    <t>Ph.D. Tartu University, 2012.  Chaplain, Tartu Vangla</t>
  </si>
  <si>
    <t>Koguduse töö eriseminar</t>
  </si>
  <si>
    <t>Kilemit</t>
  </si>
  <si>
    <t>Liina</t>
  </si>
  <si>
    <t>Ph.D. Tartu University, 2019. Sociologist, City of Tallinn</t>
  </si>
  <si>
    <t>Religioonisotsioloogia</t>
  </si>
  <si>
    <t>Collins</t>
  </si>
  <si>
    <t>Kenneth</t>
  </si>
  <si>
    <t>Guest</t>
  </si>
  <si>
    <t>3 ECTS in 2019</t>
  </si>
  <si>
    <t>Ph.D. Drew University, 1984. Professor, Asbury Theological Seminary, USA</t>
  </si>
  <si>
    <t>Theology of John Wesley</t>
  </si>
  <si>
    <t>Richardson</t>
  </si>
  <si>
    <t>Philip</t>
  </si>
  <si>
    <t>Ph.D. Asbury Theological Seminary, 2016.  Head of theological education, One Mission Society</t>
  </si>
  <si>
    <t>Jesus in the Gospels</t>
  </si>
  <si>
    <t>Aan</t>
  </si>
  <si>
    <t>Helle</t>
  </si>
  <si>
    <t>professional specialist</t>
  </si>
  <si>
    <t>2 ECTS in 2019</t>
  </si>
  <si>
    <t xml:space="preserve">female  </t>
  </si>
  <si>
    <t>Tartu University, 2008. Program leader, Raadio 7.</t>
  </si>
  <si>
    <t>Ministry in the Congregation: Radio</t>
  </si>
  <si>
    <t>Schofield</t>
  </si>
  <si>
    <t>Stephen</t>
  </si>
  <si>
    <t>2 ECTS in 2018</t>
  </si>
  <si>
    <t>DMin, Candler School of Theology, 2017. Pastor, Dahlonega United Methodist Church (USA)</t>
  </si>
  <si>
    <t>Prayer in the Life of Jesus</t>
  </si>
  <si>
    <t>Willemsen</t>
  </si>
  <si>
    <t>Gerard</t>
  </si>
  <si>
    <t xml:space="preserve">doctorate  </t>
  </si>
  <si>
    <t>PhD, Utrecht University, 1990. Mission Coordinator, The Uniting Church of Sweden</t>
  </si>
  <si>
    <t>Mission Contextualisation</t>
  </si>
  <si>
    <t>Weaver</t>
  </si>
  <si>
    <t>Brent</t>
  </si>
  <si>
    <t>5 ECTS in 2018 and 2019</t>
  </si>
  <si>
    <t>Masters of Theology, Tyndale Seminary, Toronto, 2000. Missionary, One Mission Society, Ukraine</t>
  </si>
  <si>
    <t>Jüngrite ja koguduste paljundamine</t>
  </si>
  <si>
    <t>Statistics</t>
  </si>
  <si>
    <t>Qualifications:</t>
  </si>
  <si>
    <t>Gender:</t>
  </si>
  <si>
    <t>Age:</t>
  </si>
  <si>
    <t>doctorate:</t>
  </si>
  <si>
    <t>female:</t>
  </si>
  <si>
    <t>average:</t>
  </si>
  <si>
    <t>doctoral candidate:</t>
  </si>
  <si>
    <t>male:</t>
  </si>
  <si>
    <t>60-</t>
  </si>
  <si>
    <t>masters:</t>
  </si>
  <si>
    <t>50-59</t>
  </si>
  <si>
    <t>bachelors:</t>
  </si>
  <si>
    <t>40-49</t>
  </si>
  <si>
    <t>30-39</t>
  </si>
  <si>
    <t>20-29</t>
  </si>
  <si>
    <t>Workload:</t>
  </si>
  <si>
    <t>Annual required ECTS taught by contract faculty:</t>
  </si>
  <si>
    <t>Annual required ECTS taught by adjunct faculty:</t>
  </si>
  <si>
    <t>Average ECTS taught by guest faculty annually between 2018-2021:</t>
  </si>
  <si>
    <t>Support staff:</t>
  </si>
  <si>
    <t>Rein</t>
  </si>
  <si>
    <t>Laaneser</t>
  </si>
  <si>
    <t>Admin. assistant (75%); IT (33%); academic (10%)</t>
  </si>
  <si>
    <t>diploma</t>
  </si>
  <si>
    <t>Diploma in Theology, EMK Teoloogiline Seminar, 1998</t>
  </si>
  <si>
    <t>Introduction to Studies; Bible Study Tools</t>
  </si>
  <si>
    <t>Maiu</t>
  </si>
  <si>
    <t>Mäevere</t>
  </si>
  <si>
    <t>Librarian (50%);       bookkeeper (50%)</t>
  </si>
  <si>
    <t>Librarianship and Bibliography, Tallinna Pedagoogiline Instituut, 1986;  Public Administration, Tallinn University of Technology, 2009;  Theology, Usuteaduse Instituut, 2011</t>
  </si>
  <si>
    <t>Taavi</t>
  </si>
  <si>
    <t>Hollman</t>
  </si>
  <si>
    <t xml:space="preserve">Rector's assistant </t>
  </si>
  <si>
    <t>Diploma in Theology, EMK Teoloogiline Seminar, (2000)</t>
  </si>
  <si>
    <t>Marti</t>
  </si>
  <si>
    <t>support personal</t>
  </si>
  <si>
    <t>secondary education</t>
  </si>
  <si>
    <t>Marina</t>
  </si>
  <si>
    <t>Rytkinen</t>
  </si>
  <si>
    <t>Translator</t>
  </si>
  <si>
    <t>Masters in Estonian Philology, Tallinna Pedagoogikaülikool, 2003.</t>
  </si>
  <si>
    <t>Kaja</t>
  </si>
  <si>
    <t>Rüütel</t>
  </si>
  <si>
    <t>Master of Arts in Evangelism Studies, University of Sheffield, 2004.</t>
  </si>
  <si>
    <t>Tarmo</t>
  </si>
  <si>
    <t>Lilleoja</t>
  </si>
  <si>
    <t>Masters in Written Translation, Tartu Ülikool 2005 </t>
  </si>
  <si>
    <t>Qualification:</t>
  </si>
  <si>
    <t>female: 5</t>
  </si>
  <si>
    <t>doctorate: 0</t>
  </si>
  <si>
    <t>Required ECTS taught annually by regular faculty:</t>
  </si>
  <si>
    <t>male: 4</t>
  </si>
  <si>
    <t>60-69</t>
  </si>
  <si>
    <t>masters: 4</t>
  </si>
  <si>
    <t>Average ECTS of elective courses taught annually by regular faculty:</t>
  </si>
  <si>
    <t>75-99%</t>
  </si>
  <si>
    <t>diploma: 2</t>
  </si>
  <si>
    <t>Average total ECTS taught annually by regular faculty:</t>
  </si>
  <si>
    <t>50-74%</t>
  </si>
  <si>
    <t>secondary: 1</t>
  </si>
  <si>
    <t>Total ECTS taught annually by regular guest faculty:</t>
  </si>
  <si>
    <t>25-50%</t>
  </si>
  <si>
    <t>Average total ECTS taught annually by non-regular guest faculty:</t>
  </si>
  <si>
    <t>0-24%</t>
  </si>
  <si>
    <t>Average total ECTS taught annually:</t>
  </si>
  <si>
    <t>Total regular support staff 2018:</t>
  </si>
  <si>
    <t xml:space="preserve">Former regular faculty or staff who resigned during the period 2018-2020:   </t>
  </si>
  <si>
    <t>Alla</t>
  </si>
  <si>
    <t>Osokina</t>
  </si>
  <si>
    <t>Anna</t>
  </si>
  <si>
    <t>Seifullina</t>
  </si>
  <si>
    <t xml:space="preserve">Eduard </t>
  </si>
  <si>
    <t>Faizulin</t>
  </si>
  <si>
    <t>BMTS Support Staff 2021</t>
  </si>
  <si>
    <t xml:space="preserve">Workload  % </t>
  </si>
  <si>
    <t>Contract Type</t>
  </si>
  <si>
    <t>Qualification</t>
  </si>
  <si>
    <t>Subjects taught:</t>
  </si>
  <si>
    <t>Administrative Assistant 75%  &amp; IT 33%</t>
  </si>
  <si>
    <t>Librarian (60%);       bookkeeper (60%)</t>
  </si>
  <si>
    <t>Kaire</t>
  </si>
  <si>
    <t>Lotamõis</t>
  </si>
  <si>
    <t xml:space="preserve">Administrative assistant in training 75%, PR 25% </t>
  </si>
  <si>
    <t xml:space="preserve">hourly  </t>
  </si>
  <si>
    <t>Diploma in Marketing and Management, Tallinna Majanduskool 2010                                                    Diploma in Theology, EMK Teoloogiline Seminar, 2018</t>
  </si>
  <si>
    <t>Diploma in Theology, EMK Teoloogiline Seminar, 2000</t>
  </si>
  <si>
    <t>Pastoral Ministry in the Estonian Methodist Church</t>
  </si>
  <si>
    <t>sound technician</t>
  </si>
  <si>
    <t>hourly</t>
  </si>
  <si>
    <t>Masters in Written Translation, Tartu Ülikool 2005, Masters in Theology, Usuteaduse Instituut, 2021.</t>
  </si>
  <si>
    <t>Spiritual formation: Upper room</t>
  </si>
  <si>
    <t>Maria</t>
  </si>
  <si>
    <t>Ossipova</t>
  </si>
  <si>
    <t>Diploma in Theology, EMK Teoloogiline Seminar, 2019</t>
  </si>
  <si>
    <t>Kaarel</t>
  </si>
  <si>
    <t>MA in Communication, Biola University (USA),           MA in Intercultural Studies, Biola University (USA)</t>
  </si>
  <si>
    <t>diploma:</t>
  </si>
  <si>
    <t>secondary:</t>
  </si>
  <si>
    <t xml:space="preserve">Staff who resigned during the period 2018-2020:   </t>
  </si>
  <si>
    <t xml:space="preserve">contract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</si>
</sst>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charset val="186"/>
      <scheme val="minor"/>
    </font>
    <font>
      <sz val="10"/>
      <color rgb="FF000000"/>
      <name val="Calibri"/>
    </font>
    <font>
      <i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9" fontId="3" fillId="0" borderId="0" xfId="0" applyNumberFormat="1" applyFont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9" fontId="3" fillId="0" borderId="0" xfId="0" applyNumberFormat="1" applyFont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9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1" fontId="9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zoomScale="143" workbookViewId="0">
      <selection activeCell="B1" sqref="B1"/>
    </sheetView>
  </sheetViews>
  <sheetFormatPr defaultColWidth="9.140625" defaultRowHeight="14.1"/>
  <cols>
    <col min="1" max="1" width="13.5703125" style="2" customWidth="1"/>
    <col min="2" max="2" width="10.140625" style="2" customWidth="1"/>
    <col min="3" max="3" width="18.140625" style="2" customWidth="1"/>
    <col min="4" max="4" width="9.5703125" style="8" customWidth="1"/>
    <col min="5" max="5" width="8.28515625" style="3" customWidth="1"/>
    <col min="6" max="6" width="9.140625" style="3" customWidth="1"/>
    <col min="7" max="7" width="9.28515625" style="2" customWidth="1"/>
    <col min="8" max="8" width="7.85546875" style="4" customWidth="1"/>
    <col min="9" max="9" width="9.42578125" style="3" customWidth="1"/>
    <col min="10" max="10" width="12" style="2" customWidth="1"/>
    <col min="11" max="11" width="41.140625" style="4" customWidth="1"/>
    <col min="12" max="12" width="86.28515625" style="8" customWidth="1"/>
    <col min="13" max="13" width="54.7109375" style="8" customWidth="1"/>
    <col min="14" max="16384" width="9.140625" style="2"/>
  </cols>
  <sheetData>
    <row r="1" spans="1:13" ht="18.95">
      <c r="A1" s="25" t="s">
        <v>0</v>
      </c>
      <c r="E1" s="2"/>
      <c r="F1" s="2"/>
      <c r="G1" s="4"/>
      <c r="H1" s="3"/>
      <c r="I1" s="2"/>
      <c r="J1" s="4"/>
      <c r="K1" s="8"/>
    </row>
    <row r="2" spans="1:13" s="5" customFormat="1" ht="42.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7" t="s">
        <v>11</v>
      </c>
      <c r="L2" s="5" t="s">
        <v>12</v>
      </c>
    </row>
    <row r="3" spans="1:13" s="46" customFormat="1" ht="26.25" customHeight="1">
      <c r="A3" s="46" t="s">
        <v>13</v>
      </c>
      <c r="B3" s="46" t="s">
        <v>14</v>
      </c>
      <c r="C3" s="47" t="s">
        <v>15</v>
      </c>
      <c r="D3" s="47" t="s">
        <v>16</v>
      </c>
      <c r="E3" s="48">
        <v>1.25</v>
      </c>
      <c r="F3" s="49">
        <v>12</v>
      </c>
      <c r="G3" s="46" t="s">
        <v>17</v>
      </c>
      <c r="H3" s="49">
        <v>1978</v>
      </c>
      <c r="I3" s="49">
        <f>2021-H3</f>
        <v>43</v>
      </c>
      <c r="J3" s="46" t="s">
        <v>18</v>
      </c>
      <c r="K3" s="50" t="s">
        <v>19</v>
      </c>
      <c r="L3" s="47" t="s">
        <v>20</v>
      </c>
      <c r="M3" s="47"/>
    </row>
    <row r="4" spans="1:13" s="51" customFormat="1" ht="32.450000000000003" customHeight="1">
      <c r="A4" s="46" t="s">
        <v>21</v>
      </c>
      <c r="B4" s="46" t="s">
        <v>22</v>
      </c>
      <c r="C4" s="47" t="s">
        <v>23</v>
      </c>
      <c r="D4" s="47" t="s">
        <v>16</v>
      </c>
      <c r="E4" s="48">
        <v>0.5</v>
      </c>
      <c r="F4" s="49">
        <v>14</v>
      </c>
      <c r="G4" s="46" t="s">
        <v>24</v>
      </c>
      <c r="H4" s="49">
        <v>1974</v>
      </c>
      <c r="I4" s="49">
        <f t="shared" ref="I4:I9" si="0">2021-H4</f>
        <v>47</v>
      </c>
      <c r="J4" s="46" t="s">
        <v>25</v>
      </c>
      <c r="K4" s="50" t="s">
        <v>26</v>
      </c>
      <c r="L4" s="47" t="s">
        <v>27</v>
      </c>
      <c r="M4" s="47"/>
    </row>
    <row r="5" spans="1:13" s="51" customFormat="1" ht="33" customHeight="1">
      <c r="A5" s="46" t="s">
        <v>28</v>
      </c>
      <c r="B5" s="46" t="s">
        <v>29</v>
      </c>
      <c r="C5" s="47" t="s">
        <v>30</v>
      </c>
      <c r="D5" s="47" t="s">
        <v>16</v>
      </c>
      <c r="E5" s="48">
        <v>1.1499999999999999</v>
      </c>
      <c r="F5" s="49">
        <v>18</v>
      </c>
      <c r="G5" s="46" t="s">
        <v>24</v>
      </c>
      <c r="H5" s="49">
        <v>1971</v>
      </c>
      <c r="I5" s="49">
        <f t="shared" si="0"/>
        <v>50</v>
      </c>
      <c r="J5" s="46" t="s">
        <v>25</v>
      </c>
      <c r="K5" s="50" t="s">
        <v>31</v>
      </c>
      <c r="L5" s="47" t="s">
        <v>32</v>
      </c>
      <c r="M5" s="47"/>
    </row>
    <row r="6" spans="1:13" s="46" customFormat="1" ht="45">
      <c r="A6" s="46" t="s">
        <v>33</v>
      </c>
      <c r="B6" s="46" t="s">
        <v>34</v>
      </c>
      <c r="C6" s="46" t="s">
        <v>35</v>
      </c>
      <c r="D6" s="47" t="s">
        <v>16</v>
      </c>
      <c r="E6" s="48">
        <v>0.5</v>
      </c>
      <c r="F6" s="49">
        <v>23</v>
      </c>
      <c r="G6" s="46" t="s">
        <v>17</v>
      </c>
      <c r="H6" s="49">
        <v>1951</v>
      </c>
      <c r="I6" s="49">
        <f t="shared" si="0"/>
        <v>70</v>
      </c>
      <c r="J6" s="46" t="s">
        <v>25</v>
      </c>
      <c r="K6" s="50" t="s">
        <v>36</v>
      </c>
      <c r="L6" s="47" t="s">
        <v>37</v>
      </c>
      <c r="M6" s="47"/>
    </row>
    <row r="7" spans="1:13" s="46" customFormat="1" ht="29.1" customHeight="1">
      <c r="A7" s="46" t="s">
        <v>38</v>
      </c>
      <c r="B7" s="46" t="s">
        <v>39</v>
      </c>
      <c r="C7" s="47" t="s">
        <v>35</v>
      </c>
      <c r="D7" s="47" t="s">
        <v>16</v>
      </c>
      <c r="E7" s="48">
        <v>0.65</v>
      </c>
      <c r="F7" s="49">
        <v>36</v>
      </c>
      <c r="G7" s="46" t="s">
        <v>24</v>
      </c>
      <c r="H7" s="49">
        <v>1990</v>
      </c>
      <c r="I7" s="49">
        <f t="shared" si="0"/>
        <v>31</v>
      </c>
      <c r="J7" s="46" t="s">
        <v>25</v>
      </c>
      <c r="K7" s="50" t="s">
        <v>40</v>
      </c>
      <c r="L7" s="47" t="s">
        <v>41</v>
      </c>
      <c r="M7" s="47"/>
    </row>
    <row r="8" spans="1:13" s="46" customFormat="1" ht="29.1" customHeight="1">
      <c r="A8" s="46" t="s">
        <v>42</v>
      </c>
      <c r="B8" s="46" t="s">
        <v>43</v>
      </c>
      <c r="C8" s="47" t="s">
        <v>44</v>
      </c>
      <c r="D8" s="47" t="s">
        <v>16</v>
      </c>
      <c r="E8" s="48">
        <v>0.33</v>
      </c>
      <c r="F8" s="49">
        <v>11</v>
      </c>
      <c r="G8" s="46" t="s">
        <v>17</v>
      </c>
      <c r="H8" s="49">
        <v>1956</v>
      </c>
      <c r="I8" s="49">
        <f t="shared" si="0"/>
        <v>65</v>
      </c>
      <c r="J8" s="46" t="s">
        <v>18</v>
      </c>
      <c r="K8" s="50" t="s">
        <v>45</v>
      </c>
      <c r="L8" s="47" t="s">
        <v>46</v>
      </c>
      <c r="M8" s="47"/>
    </row>
    <row r="9" spans="1:13" s="52" customFormat="1" ht="28.7" customHeight="1">
      <c r="A9" s="52" t="s">
        <v>47</v>
      </c>
      <c r="B9" s="52" t="s">
        <v>43</v>
      </c>
      <c r="C9" s="52" t="s">
        <v>35</v>
      </c>
      <c r="D9" s="53" t="s">
        <v>48</v>
      </c>
      <c r="E9" s="54"/>
      <c r="F9" s="54">
        <v>4</v>
      </c>
      <c r="G9" s="52" t="s">
        <v>24</v>
      </c>
      <c r="H9" s="54">
        <v>1959</v>
      </c>
      <c r="I9" s="54">
        <f t="shared" si="0"/>
        <v>62</v>
      </c>
      <c r="J9" s="52" t="s">
        <v>18</v>
      </c>
      <c r="K9" s="55" t="s">
        <v>49</v>
      </c>
      <c r="L9" s="53" t="s">
        <v>50</v>
      </c>
      <c r="M9" s="53"/>
    </row>
    <row r="10" spans="1:13" s="52" customFormat="1" ht="45">
      <c r="A10" s="52" t="s">
        <v>51</v>
      </c>
      <c r="B10" s="52" t="s">
        <v>52</v>
      </c>
      <c r="C10" s="52" t="s">
        <v>35</v>
      </c>
      <c r="D10" s="53" t="s">
        <v>48</v>
      </c>
      <c r="E10" s="54"/>
      <c r="F10" s="54">
        <v>5</v>
      </c>
      <c r="G10" s="52" t="s">
        <v>17</v>
      </c>
      <c r="H10" s="54">
        <v>1979</v>
      </c>
      <c r="I10" s="54">
        <f>2021-H10</f>
        <v>42</v>
      </c>
      <c r="J10" s="52" t="s">
        <v>25</v>
      </c>
      <c r="K10" s="55" t="s">
        <v>53</v>
      </c>
      <c r="L10" s="53" t="s">
        <v>54</v>
      </c>
    </row>
    <row r="11" spans="1:13" s="52" customFormat="1" ht="29.1" customHeight="1">
      <c r="A11" s="52" t="s">
        <v>55</v>
      </c>
      <c r="B11" s="52" t="s">
        <v>56</v>
      </c>
      <c r="C11" s="52" t="s">
        <v>35</v>
      </c>
      <c r="D11" s="53" t="s">
        <v>48</v>
      </c>
      <c r="E11" s="54"/>
      <c r="F11" s="54">
        <v>17</v>
      </c>
      <c r="G11" s="52" t="s">
        <v>17</v>
      </c>
      <c r="H11" s="54">
        <v>1978</v>
      </c>
      <c r="I11" s="54">
        <f t="shared" ref="I11" si="1">2021-H11</f>
        <v>43</v>
      </c>
      <c r="J11" s="52" t="s">
        <v>25</v>
      </c>
      <c r="K11" s="55" t="s">
        <v>57</v>
      </c>
      <c r="L11" s="53" t="s">
        <v>58</v>
      </c>
      <c r="M11" s="53"/>
    </row>
    <row r="12" spans="1:13" s="52" customFormat="1" ht="30">
      <c r="A12" s="52" t="s">
        <v>59</v>
      </c>
      <c r="B12" s="52" t="s">
        <v>60</v>
      </c>
      <c r="C12" s="52" t="s">
        <v>35</v>
      </c>
      <c r="D12" s="53" t="s">
        <v>61</v>
      </c>
      <c r="E12" s="54"/>
      <c r="F12" s="54">
        <v>3</v>
      </c>
      <c r="G12" s="52" t="s">
        <v>24</v>
      </c>
      <c r="H12" s="54">
        <v>1955</v>
      </c>
      <c r="I12" s="54">
        <f>2021-H12</f>
        <v>66</v>
      </c>
      <c r="J12" s="52" t="s">
        <v>18</v>
      </c>
      <c r="K12" s="53" t="s">
        <v>62</v>
      </c>
      <c r="L12" s="53" t="s">
        <v>63</v>
      </c>
    </row>
    <row r="13" spans="1:13" s="52" customFormat="1" ht="43.35" customHeight="1">
      <c r="A13" s="52" t="s">
        <v>64</v>
      </c>
      <c r="B13" s="52" t="s">
        <v>65</v>
      </c>
      <c r="C13" s="52" t="s">
        <v>35</v>
      </c>
      <c r="D13" s="53" t="s">
        <v>61</v>
      </c>
      <c r="E13" s="54"/>
      <c r="F13" s="54">
        <v>2</v>
      </c>
      <c r="G13" s="52" t="s">
        <v>24</v>
      </c>
      <c r="H13" s="54">
        <v>1952</v>
      </c>
      <c r="I13" s="54">
        <f>2021-H13</f>
        <v>69</v>
      </c>
      <c r="J13" s="52" t="s">
        <v>18</v>
      </c>
      <c r="K13" s="53" t="s">
        <v>66</v>
      </c>
      <c r="L13" s="53" t="s">
        <v>67</v>
      </c>
    </row>
    <row r="14" spans="1:13" s="52" customFormat="1" ht="30">
      <c r="A14" s="52" t="s">
        <v>68</v>
      </c>
      <c r="B14" s="52" t="s">
        <v>69</v>
      </c>
      <c r="C14" s="52" t="s">
        <v>35</v>
      </c>
      <c r="D14" s="53" t="s">
        <v>61</v>
      </c>
      <c r="E14" s="54"/>
      <c r="F14" s="54">
        <v>4</v>
      </c>
      <c r="G14" s="52" t="s">
        <v>24</v>
      </c>
      <c r="H14" s="54">
        <v>1948</v>
      </c>
      <c r="I14" s="54">
        <f>2020-H14</f>
        <v>72</v>
      </c>
      <c r="J14" s="52" t="s">
        <v>18</v>
      </c>
      <c r="K14" s="53" t="s">
        <v>70</v>
      </c>
      <c r="L14" s="53" t="s">
        <v>71</v>
      </c>
    </row>
    <row r="15" spans="1:13" s="52" customFormat="1" ht="48" customHeight="1">
      <c r="A15" s="52" t="s">
        <v>72</v>
      </c>
      <c r="B15" s="52" t="s">
        <v>73</v>
      </c>
      <c r="C15" s="53" t="s">
        <v>74</v>
      </c>
      <c r="D15" s="53" t="s">
        <v>61</v>
      </c>
      <c r="E15" s="54"/>
      <c r="F15" s="54">
        <v>3</v>
      </c>
      <c r="G15" s="52" t="s">
        <v>24</v>
      </c>
      <c r="H15" s="54">
        <v>1969</v>
      </c>
      <c r="I15" s="54">
        <f>2021-H15</f>
        <v>52</v>
      </c>
      <c r="J15" s="53" t="s">
        <v>75</v>
      </c>
      <c r="K15" s="53" t="s">
        <v>76</v>
      </c>
      <c r="L15" s="53" t="s">
        <v>77</v>
      </c>
    </row>
    <row r="16" spans="1:13" s="52" customFormat="1" ht="30">
      <c r="A16" s="52" t="s">
        <v>78</v>
      </c>
      <c r="B16" s="52" t="s">
        <v>79</v>
      </c>
      <c r="C16" s="52" t="s">
        <v>35</v>
      </c>
      <c r="D16" s="53" t="s">
        <v>61</v>
      </c>
      <c r="E16" s="54"/>
      <c r="F16" s="56">
        <v>5</v>
      </c>
      <c r="G16" s="52" t="s">
        <v>24</v>
      </c>
      <c r="H16" s="54">
        <v>1972</v>
      </c>
      <c r="I16" s="54">
        <f>2021-H16</f>
        <v>49</v>
      </c>
      <c r="J16" s="57" t="s">
        <v>25</v>
      </c>
      <c r="K16" s="55" t="s">
        <v>80</v>
      </c>
      <c r="L16" s="53" t="s">
        <v>81</v>
      </c>
    </row>
    <row r="17" spans="1:12" s="52" customFormat="1" ht="30">
      <c r="A17" s="52" t="s">
        <v>82</v>
      </c>
      <c r="B17" s="52" t="s">
        <v>83</v>
      </c>
      <c r="C17" s="52" t="s">
        <v>35</v>
      </c>
      <c r="D17" s="53" t="s">
        <v>61</v>
      </c>
      <c r="E17" s="54"/>
      <c r="F17" s="54">
        <v>3</v>
      </c>
      <c r="G17" s="52" t="s">
        <v>24</v>
      </c>
      <c r="H17" s="54">
        <v>1993</v>
      </c>
      <c r="I17" s="54">
        <f>2021-H17</f>
        <v>28</v>
      </c>
      <c r="J17" s="57" t="s">
        <v>25</v>
      </c>
      <c r="K17" s="53" t="s">
        <v>84</v>
      </c>
      <c r="L17" s="53" t="s">
        <v>85</v>
      </c>
    </row>
    <row r="18" spans="1:12" s="52" customFormat="1" ht="45">
      <c r="A18" s="52" t="s">
        <v>86</v>
      </c>
      <c r="B18" s="52" t="s">
        <v>87</v>
      </c>
      <c r="C18" s="52" t="s">
        <v>35</v>
      </c>
      <c r="D18" s="53" t="s">
        <v>61</v>
      </c>
      <c r="E18" s="54"/>
      <c r="F18" s="54">
        <v>4</v>
      </c>
      <c r="G18" s="52" t="s">
        <v>17</v>
      </c>
      <c r="H18" s="52">
        <v>1965</v>
      </c>
      <c r="I18" s="54">
        <f>2021-H18</f>
        <v>56</v>
      </c>
      <c r="J18" s="53" t="s">
        <v>88</v>
      </c>
      <c r="L18" s="52" t="s">
        <v>89</v>
      </c>
    </row>
    <row r="19" spans="1:12" s="52" customFormat="1" ht="39.75" customHeight="1">
      <c r="A19" s="52" t="s">
        <v>90</v>
      </c>
      <c r="B19" s="52" t="s">
        <v>91</v>
      </c>
      <c r="C19" s="53" t="s">
        <v>92</v>
      </c>
      <c r="D19" s="52" t="s">
        <v>93</v>
      </c>
      <c r="E19" s="54"/>
      <c r="F19" s="54">
        <v>2</v>
      </c>
      <c r="G19" s="52" t="s">
        <v>17</v>
      </c>
      <c r="H19" s="54">
        <v>1975</v>
      </c>
      <c r="I19" s="54">
        <f>2021-H19</f>
        <v>46</v>
      </c>
      <c r="J19" s="52" t="s">
        <v>25</v>
      </c>
      <c r="K19" s="53" t="s">
        <v>94</v>
      </c>
      <c r="L19" s="53" t="s">
        <v>95</v>
      </c>
    </row>
    <row r="20" spans="1:12" s="52" customFormat="1" ht="59.45" customHeight="1">
      <c r="A20" s="52" t="s">
        <v>96</v>
      </c>
      <c r="B20" s="52" t="s">
        <v>97</v>
      </c>
      <c r="C20" s="53" t="s">
        <v>92</v>
      </c>
      <c r="D20" s="52" t="s">
        <v>93</v>
      </c>
      <c r="E20" s="54"/>
      <c r="F20" s="54">
        <v>5</v>
      </c>
      <c r="G20" s="52" t="s">
        <v>24</v>
      </c>
      <c r="H20" s="54">
        <v>1979</v>
      </c>
      <c r="I20" s="54">
        <f>2021-H20</f>
        <v>42</v>
      </c>
      <c r="J20" s="52" t="s">
        <v>98</v>
      </c>
      <c r="K20" s="55" t="s">
        <v>99</v>
      </c>
      <c r="L20" s="53" t="s">
        <v>100</v>
      </c>
    </row>
    <row r="21" spans="1:12" s="52" customFormat="1" ht="54.75" customHeight="1">
      <c r="A21" s="52" t="s">
        <v>101</v>
      </c>
      <c r="B21" s="52" t="s">
        <v>102</v>
      </c>
      <c r="C21" s="53" t="s">
        <v>92</v>
      </c>
      <c r="D21" s="52" t="s">
        <v>93</v>
      </c>
      <c r="E21" s="54"/>
      <c r="F21" s="54">
        <v>3</v>
      </c>
      <c r="G21" s="52" t="s">
        <v>17</v>
      </c>
      <c r="H21" s="54">
        <v>1958</v>
      </c>
      <c r="I21" s="54">
        <f>2021-H21</f>
        <v>63</v>
      </c>
      <c r="J21" s="53" t="s">
        <v>88</v>
      </c>
      <c r="K21" s="53" t="s">
        <v>103</v>
      </c>
      <c r="L21" s="53" t="s">
        <v>104</v>
      </c>
    </row>
    <row r="22" spans="1:12" s="52" customFormat="1" ht="42" customHeight="1">
      <c r="A22" s="52" t="s">
        <v>105</v>
      </c>
      <c r="B22" s="52" t="s">
        <v>106</v>
      </c>
      <c r="C22" s="53" t="s">
        <v>92</v>
      </c>
      <c r="D22" s="52" t="s">
        <v>93</v>
      </c>
      <c r="E22" s="54"/>
      <c r="F22" s="54">
        <v>3</v>
      </c>
      <c r="G22" s="52" t="s">
        <v>17</v>
      </c>
      <c r="H22" s="54">
        <v>1979</v>
      </c>
      <c r="I22" s="54">
        <f>2021-H22</f>
        <v>42</v>
      </c>
      <c r="J22" s="52" t="s">
        <v>25</v>
      </c>
      <c r="K22" s="53" t="s">
        <v>107</v>
      </c>
      <c r="L22" s="52" t="s">
        <v>108</v>
      </c>
    </row>
    <row r="23" spans="1:12" s="52" customFormat="1" ht="30">
      <c r="A23" s="52" t="s">
        <v>109</v>
      </c>
      <c r="B23" s="52" t="s">
        <v>110</v>
      </c>
      <c r="C23" s="53" t="s">
        <v>92</v>
      </c>
      <c r="D23" s="52" t="s">
        <v>93</v>
      </c>
      <c r="E23" s="54"/>
      <c r="F23" s="54">
        <v>2</v>
      </c>
      <c r="G23" s="52" t="s">
        <v>17</v>
      </c>
      <c r="H23" s="54">
        <v>1978</v>
      </c>
      <c r="I23" s="54">
        <f>2021-H23</f>
        <v>43</v>
      </c>
      <c r="J23" s="52" t="s">
        <v>111</v>
      </c>
      <c r="K23" s="55" t="s">
        <v>112</v>
      </c>
      <c r="L23" s="53" t="s">
        <v>113</v>
      </c>
    </row>
    <row r="24" spans="1:12" s="57" customFormat="1" ht="30">
      <c r="A24" s="57" t="s">
        <v>114</v>
      </c>
      <c r="B24" s="57" t="s">
        <v>115</v>
      </c>
      <c r="C24" s="55" t="s">
        <v>92</v>
      </c>
      <c r="D24" s="57" t="s">
        <v>93</v>
      </c>
      <c r="F24" s="54">
        <v>2</v>
      </c>
      <c r="G24" s="57" t="s">
        <v>17</v>
      </c>
      <c r="H24" s="54">
        <v>1972</v>
      </c>
      <c r="I24" s="54">
        <f>2021-H24</f>
        <v>49</v>
      </c>
      <c r="J24" s="57" t="s">
        <v>18</v>
      </c>
      <c r="K24" s="55" t="s">
        <v>116</v>
      </c>
      <c r="L24" s="55" t="s">
        <v>117</v>
      </c>
    </row>
    <row r="25" spans="1:12" s="58" customFormat="1" ht="29.25" customHeight="1">
      <c r="A25" s="58" t="s">
        <v>118</v>
      </c>
      <c r="B25" s="58" t="s">
        <v>119</v>
      </c>
      <c r="C25" s="58" t="s">
        <v>74</v>
      </c>
      <c r="D25" s="58" t="s">
        <v>120</v>
      </c>
      <c r="E25" s="59"/>
      <c r="F25" s="59" t="s">
        <v>121</v>
      </c>
      <c r="G25" s="58" t="s">
        <v>24</v>
      </c>
      <c r="H25" s="59">
        <v>1952</v>
      </c>
      <c r="I25" s="59">
        <f>2021-H25</f>
        <v>69</v>
      </c>
      <c r="J25" s="58" t="s">
        <v>18</v>
      </c>
      <c r="K25" s="60" t="s">
        <v>122</v>
      </c>
      <c r="L25" s="60" t="s">
        <v>123</v>
      </c>
    </row>
    <row r="26" spans="1:12" s="60" customFormat="1" ht="30">
      <c r="A26" s="60" t="s">
        <v>124</v>
      </c>
      <c r="B26" s="60" t="s">
        <v>125</v>
      </c>
      <c r="C26" s="60" t="s">
        <v>92</v>
      </c>
      <c r="D26" s="58" t="s">
        <v>120</v>
      </c>
      <c r="F26" s="61" t="s">
        <v>121</v>
      </c>
      <c r="G26" s="60" t="s">
        <v>24</v>
      </c>
      <c r="H26" s="61">
        <v>1972</v>
      </c>
      <c r="I26" s="59">
        <f>2021-H26</f>
        <v>49</v>
      </c>
      <c r="J26" s="60" t="s">
        <v>18</v>
      </c>
      <c r="K26" s="60" t="s">
        <v>126</v>
      </c>
      <c r="L26" s="60" t="s">
        <v>127</v>
      </c>
    </row>
    <row r="27" spans="1:12" s="58" customFormat="1" ht="40.5" customHeight="1">
      <c r="A27" s="58" t="s">
        <v>128</v>
      </c>
      <c r="B27" s="58" t="s">
        <v>129</v>
      </c>
      <c r="C27" s="60" t="s">
        <v>130</v>
      </c>
      <c r="D27" s="58" t="s">
        <v>120</v>
      </c>
      <c r="E27" s="59"/>
      <c r="F27" s="59" t="s">
        <v>131</v>
      </c>
      <c r="G27" s="58" t="s">
        <v>132</v>
      </c>
      <c r="H27" s="59">
        <v>1955</v>
      </c>
      <c r="I27" s="59">
        <f>2021-H27</f>
        <v>66</v>
      </c>
      <c r="J27" s="58" t="s">
        <v>25</v>
      </c>
      <c r="K27" s="60" t="s">
        <v>133</v>
      </c>
      <c r="L27" s="60" t="s">
        <v>134</v>
      </c>
    </row>
    <row r="28" spans="1:12" s="58" customFormat="1" ht="40.5" customHeight="1">
      <c r="A28" s="58" t="s">
        <v>135</v>
      </c>
      <c r="B28" s="58" t="s">
        <v>136</v>
      </c>
      <c r="C28" s="60" t="s">
        <v>130</v>
      </c>
      <c r="D28" s="58" t="s">
        <v>120</v>
      </c>
      <c r="E28" s="59"/>
      <c r="F28" s="59" t="s">
        <v>137</v>
      </c>
      <c r="G28" s="58" t="s">
        <v>24</v>
      </c>
      <c r="H28" s="59">
        <v>1966</v>
      </c>
      <c r="I28" s="59">
        <f>2021-H28</f>
        <v>55</v>
      </c>
      <c r="J28" s="58" t="s">
        <v>18</v>
      </c>
      <c r="K28" s="60" t="s">
        <v>138</v>
      </c>
      <c r="L28" s="60" t="s">
        <v>139</v>
      </c>
    </row>
    <row r="29" spans="1:12" s="58" customFormat="1" ht="40.5" customHeight="1">
      <c r="A29" s="58" t="s">
        <v>140</v>
      </c>
      <c r="B29" s="58" t="s">
        <v>141</v>
      </c>
      <c r="C29" s="60" t="s">
        <v>130</v>
      </c>
      <c r="D29" s="58" t="s">
        <v>120</v>
      </c>
      <c r="E29" s="59"/>
      <c r="F29" s="59" t="s">
        <v>131</v>
      </c>
      <c r="G29" s="58" t="s">
        <v>24</v>
      </c>
      <c r="H29" s="59">
        <v>1957</v>
      </c>
      <c r="I29" s="59">
        <f>2021-H29</f>
        <v>64</v>
      </c>
      <c r="J29" s="58" t="s">
        <v>142</v>
      </c>
      <c r="K29" s="60" t="s">
        <v>143</v>
      </c>
      <c r="L29" s="60" t="s">
        <v>144</v>
      </c>
    </row>
    <row r="30" spans="1:12" s="58" customFormat="1" ht="39.75" customHeight="1">
      <c r="A30" s="58" t="s">
        <v>145</v>
      </c>
      <c r="B30" s="58" t="s">
        <v>146</v>
      </c>
      <c r="C30" s="60" t="s">
        <v>130</v>
      </c>
      <c r="D30" s="58" t="s">
        <v>120</v>
      </c>
      <c r="E30" s="59"/>
      <c r="F30" s="61" t="s">
        <v>147</v>
      </c>
      <c r="G30" s="58" t="s">
        <v>24</v>
      </c>
      <c r="H30" s="59">
        <v>1960</v>
      </c>
      <c r="I30" s="59">
        <f>2021-H30</f>
        <v>61</v>
      </c>
      <c r="J30" s="58" t="s">
        <v>25</v>
      </c>
      <c r="K30" s="60" t="s">
        <v>148</v>
      </c>
      <c r="L30" s="60" t="s">
        <v>149</v>
      </c>
    </row>
    <row r="32" spans="1:12" ht="15.75" customHeight="1">
      <c r="A32" s="66" t="s">
        <v>150</v>
      </c>
      <c r="B32" s="6"/>
      <c r="F32" s="2"/>
      <c r="K32" s="9"/>
    </row>
    <row r="33" spans="1:11" ht="13.5" customHeight="1">
      <c r="A33" s="67" t="s">
        <v>151</v>
      </c>
      <c r="C33" s="68" t="s">
        <v>152</v>
      </c>
      <c r="F33" s="69" t="s">
        <v>153</v>
      </c>
      <c r="G33" s="3"/>
      <c r="K33" s="9"/>
    </row>
    <row r="34" spans="1:11" ht="13.5" customHeight="1">
      <c r="A34" s="74" t="s">
        <v>154</v>
      </c>
      <c r="B34" s="2">
        <f>COUNTIF(J1:J30,"doctorate")</f>
        <v>10</v>
      </c>
      <c r="C34" s="74" t="s">
        <v>155</v>
      </c>
      <c r="D34" s="8">
        <f>COUNTIF(G1:G30,"female")</f>
        <v>11</v>
      </c>
      <c r="F34" s="74" t="s">
        <v>156</v>
      </c>
      <c r="G34" s="72">
        <f>AVERAGE(I2:I30)</f>
        <v>53.357142857142854</v>
      </c>
      <c r="K34" s="9"/>
    </row>
    <row r="35" spans="1:11" ht="13.5" customHeight="1">
      <c r="A35" s="74" t="s">
        <v>157</v>
      </c>
      <c r="B35" s="2">
        <f>COUNTIF(J1:J30,"masters, doctoral candidate")</f>
        <v>2</v>
      </c>
      <c r="C35" s="74" t="s">
        <v>158</v>
      </c>
      <c r="D35" s="8">
        <f>COUNTIF(G1:G30,"male")</f>
        <v>16</v>
      </c>
      <c r="F35" s="74" t="s">
        <v>159</v>
      </c>
      <c r="G35" s="72">
        <f>COUNTIFS(I2:I30,"&gt;=60", I2:I30,"&lt;=99")</f>
        <v>11</v>
      </c>
      <c r="J35" s="11"/>
      <c r="K35" s="9"/>
    </row>
    <row r="36" spans="1:11" ht="13.5" customHeight="1">
      <c r="A36" s="74" t="s">
        <v>160</v>
      </c>
      <c r="B36" s="2">
        <f>COUNTIF(J1:J30,"masters")</f>
        <v>12</v>
      </c>
      <c r="F36" s="74" t="s">
        <v>161</v>
      </c>
      <c r="G36" s="72">
        <f>COUNTIFS(I2:I30,"&gt;=50", I2:I30,"&lt;=59")</f>
        <v>4</v>
      </c>
      <c r="J36" s="11"/>
      <c r="K36" s="9"/>
    </row>
    <row r="37" spans="1:11" ht="13.5" customHeight="1">
      <c r="A37" s="74" t="s">
        <v>162</v>
      </c>
      <c r="B37" s="2">
        <f>COUNTIF(J1:J30,"bachelors")</f>
        <v>1</v>
      </c>
      <c r="F37" s="74" t="s">
        <v>163</v>
      </c>
      <c r="G37" s="72">
        <f>COUNTIFS(I2:I30,"&gt;=40", I2:I30,"&lt;=49")</f>
        <v>11</v>
      </c>
      <c r="K37" s="9"/>
    </row>
    <row r="38" spans="1:11" ht="13.5" customHeight="1">
      <c r="F38" s="74" t="s">
        <v>164</v>
      </c>
      <c r="G38" s="72">
        <f>COUNTIFS(I2:I30,"&gt;=30", I2:I30,"&lt;=39")</f>
        <v>1</v>
      </c>
      <c r="K38" s="9"/>
    </row>
    <row r="39" spans="1:11" ht="13.5" customHeight="1">
      <c r="F39" s="74" t="s">
        <v>165</v>
      </c>
      <c r="G39" s="72">
        <f>COUNTIFS(I2:I30,"&gt;=20", I2:I30,"&lt;=29")</f>
        <v>1</v>
      </c>
      <c r="H39" s="12"/>
      <c r="I39" s="13"/>
      <c r="K39" s="9"/>
    </row>
    <row r="40" spans="1:11" ht="13.5" customHeight="1">
      <c r="F40" s="13"/>
      <c r="G40" s="11"/>
      <c r="H40" s="12"/>
      <c r="I40" s="13"/>
      <c r="K40" s="9"/>
    </row>
    <row r="41" spans="1:11" ht="13.5" customHeight="1">
      <c r="B41" s="73"/>
      <c r="D41" s="16"/>
      <c r="E41" s="13"/>
      <c r="F41" s="68" t="s">
        <v>166</v>
      </c>
      <c r="G41" s="11"/>
      <c r="H41" s="12"/>
      <c r="I41" s="13"/>
      <c r="K41" s="9"/>
    </row>
    <row r="42" spans="1:11" ht="13.5" customHeight="1">
      <c r="B42" s="16"/>
      <c r="C42" s="13"/>
      <c r="D42" s="16"/>
      <c r="E42" s="13"/>
      <c r="G42" s="11"/>
      <c r="H42" s="74" t="s">
        <v>167</v>
      </c>
      <c r="I42" s="72">
        <f>SUM(F3:F8)</f>
        <v>114</v>
      </c>
      <c r="K42" s="9"/>
    </row>
    <row r="43" spans="1:11" ht="13.5" customHeight="1">
      <c r="A43" s="38"/>
      <c r="B43" s="43"/>
      <c r="C43" s="13"/>
      <c r="D43" s="16"/>
      <c r="E43" s="13"/>
      <c r="F43" s="13"/>
      <c r="G43" s="11"/>
      <c r="H43" s="74" t="s">
        <v>168</v>
      </c>
      <c r="I43" s="72">
        <f>SUM(F10:F24)</f>
        <v>63</v>
      </c>
      <c r="K43" s="9"/>
    </row>
    <row r="44" spans="1:11" ht="13.5" customHeight="1">
      <c r="A44" s="10"/>
      <c r="B44" s="16"/>
      <c r="C44" s="13"/>
      <c r="D44" s="16"/>
      <c r="E44" s="13"/>
      <c r="F44" s="13"/>
      <c r="G44" s="11"/>
      <c r="H44" s="74" t="s">
        <v>169</v>
      </c>
      <c r="I44" s="72">
        <f>17/4</f>
        <v>4.25</v>
      </c>
      <c r="K44" s="9"/>
    </row>
    <row r="45" spans="1:11" ht="13.5" customHeight="1">
      <c r="A45" s="10"/>
      <c r="B45" s="16"/>
      <c r="C45" s="13"/>
      <c r="D45" s="16"/>
      <c r="E45" s="13"/>
      <c r="F45" s="13"/>
      <c r="G45" s="11"/>
      <c r="H45" s="12"/>
      <c r="I45" s="13"/>
      <c r="K45" s="9"/>
    </row>
    <row r="46" spans="1:11" ht="13.5" customHeight="1">
      <c r="A46" s="10"/>
      <c r="B46" s="16"/>
      <c r="C46" s="13"/>
      <c r="D46" s="16"/>
      <c r="E46" s="13"/>
      <c r="F46" s="13"/>
      <c r="G46" s="11"/>
      <c r="H46" s="12"/>
      <c r="I46" s="13"/>
      <c r="K46" s="9"/>
    </row>
    <row r="47" spans="1:11" ht="13.5" customHeight="1">
      <c r="A47" s="10"/>
      <c r="B47" s="16"/>
      <c r="C47" s="13"/>
      <c r="D47" s="16"/>
      <c r="E47" s="13"/>
      <c r="F47" s="13"/>
      <c r="G47" s="11"/>
      <c r="H47" s="12"/>
      <c r="I47" s="13"/>
      <c r="K47" s="9"/>
    </row>
    <row r="48" spans="1:11" ht="13.5" customHeight="1">
      <c r="A48" s="10"/>
      <c r="B48" s="16"/>
      <c r="C48" s="13"/>
      <c r="D48" s="16"/>
      <c r="E48" s="13"/>
      <c r="F48" s="13"/>
      <c r="G48" s="11"/>
      <c r="H48" s="12"/>
      <c r="I48" s="13"/>
      <c r="K48" s="9"/>
    </row>
    <row r="49" spans="1:11" ht="13.5" customHeight="1">
      <c r="A49" s="10"/>
      <c r="B49" s="16"/>
      <c r="C49" s="13"/>
      <c r="D49" s="16"/>
      <c r="E49" s="13"/>
      <c r="F49" s="13"/>
      <c r="G49" s="11"/>
      <c r="H49" s="12"/>
      <c r="I49" s="13"/>
      <c r="K49" s="9"/>
    </row>
    <row r="50" spans="1:11" ht="13.5" customHeight="1">
      <c r="C50" s="10"/>
      <c r="D50" s="16"/>
      <c r="E50" s="13"/>
      <c r="F50" s="13"/>
      <c r="G50" s="11"/>
      <c r="H50" s="12"/>
      <c r="I50" s="13"/>
      <c r="K50" s="9"/>
    </row>
    <row r="51" spans="1:11" ht="13.5" customHeight="1">
      <c r="C51" s="10"/>
      <c r="D51" s="16"/>
      <c r="E51" s="13"/>
      <c r="F51" s="13"/>
      <c r="G51" s="11"/>
      <c r="H51" s="12"/>
      <c r="I51" s="13"/>
      <c r="K51" s="9"/>
    </row>
    <row r="52" spans="1:11" ht="13.5" customHeight="1">
      <c r="C52" s="10"/>
      <c r="D52" s="16"/>
      <c r="E52" s="13"/>
      <c r="F52" s="13"/>
      <c r="G52" s="11"/>
      <c r="H52" s="12"/>
      <c r="I52" s="13"/>
      <c r="K52" s="9"/>
    </row>
    <row r="53" spans="1:11" ht="13.5" customHeight="1">
      <c r="C53" s="10"/>
      <c r="D53" s="16"/>
      <c r="E53" s="13"/>
      <c r="F53" s="13"/>
      <c r="G53" s="11"/>
      <c r="H53" s="12"/>
      <c r="I53" s="13"/>
      <c r="K53" s="9"/>
    </row>
    <row r="54" spans="1:11" ht="13.5" customHeight="1">
      <c r="C54" s="10"/>
      <c r="D54" s="16"/>
      <c r="E54" s="13"/>
      <c r="F54" s="13"/>
      <c r="G54" s="11"/>
      <c r="H54" s="12"/>
      <c r="I54" s="13"/>
      <c r="K54" s="9"/>
    </row>
    <row r="55" spans="1:11" ht="13.5" customHeight="1">
      <c r="C55" s="10"/>
      <c r="D55" s="16"/>
      <c r="E55" s="13"/>
      <c r="F55" s="13"/>
      <c r="G55" s="11"/>
      <c r="H55" s="12"/>
      <c r="I55" s="13"/>
      <c r="K55" s="9"/>
    </row>
    <row r="56" spans="1:11" ht="13.5" customHeight="1">
      <c r="C56" s="10"/>
      <c r="D56" s="16"/>
      <c r="E56" s="13"/>
      <c r="F56" s="13"/>
      <c r="G56" s="11"/>
      <c r="H56" s="12"/>
      <c r="I56" s="13"/>
      <c r="K56" s="9"/>
    </row>
    <row r="57" spans="1:11" ht="13.5" customHeight="1">
      <c r="C57" s="10"/>
      <c r="D57" s="16"/>
      <c r="E57" s="13"/>
      <c r="F57" s="13"/>
      <c r="G57" s="11"/>
      <c r="H57" s="12"/>
      <c r="I57" s="13"/>
      <c r="K57" s="9"/>
    </row>
    <row r="58" spans="1:11" ht="13.5" customHeight="1">
      <c r="C58" s="10"/>
      <c r="D58" s="16"/>
      <c r="E58" s="13"/>
      <c r="F58" s="13"/>
      <c r="G58" s="11"/>
      <c r="H58" s="12"/>
      <c r="I58" s="13"/>
      <c r="K58" s="9"/>
    </row>
    <row r="59" spans="1:11" ht="13.5" customHeight="1">
      <c r="C59" s="10"/>
      <c r="D59" s="16"/>
      <c r="E59" s="13"/>
      <c r="F59" s="13"/>
      <c r="G59" s="11"/>
      <c r="H59" s="12"/>
      <c r="I59" s="13"/>
      <c r="K59" s="9"/>
    </row>
    <row r="60" spans="1:11" ht="13.5" customHeight="1">
      <c r="C60" s="10"/>
      <c r="D60" s="16"/>
      <c r="E60" s="13"/>
      <c r="F60" s="13"/>
      <c r="G60" s="11"/>
      <c r="H60" s="12"/>
      <c r="I60" s="13"/>
      <c r="K60" s="9"/>
    </row>
    <row r="61" spans="1:11" ht="13.5" customHeight="1">
      <c r="C61" s="10"/>
      <c r="D61" s="16"/>
      <c r="E61" s="13"/>
      <c r="F61" s="13"/>
      <c r="G61" s="11"/>
      <c r="H61" s="12"/>
      <c r="I61" s="13"/>
      <c r="K61" s="9"/>
    </row>
    <row r="62" spans="1:11" ht="13.5" customHeight="1">
      <c r="C62" s="10"/>
      <c r="D62" s="16"/>
      <c r="E62" s="13"/>
      <c r="F62" s="13"/>
      <c r="G62" s="11"/>
      <c r="H62" s="12"/>
      <c r="I62" s="13"/>
      <c r="K62" s="9"/>
    </row>
    <row r="63" spans="1:11" ht="13.5" customHeight="1">
      <c r="C63" s="10"/>
      <c r="D63" s="16"/>
      <c r="E63" s="13"/>
      <c r="F63" s="13"/>
      <c r="G63" s="11"/>
      <c r="H63" s="12"/>
      <c r="I63" s="13"/>
      <c r="K63" s="9"/>
    </row>
    <row r="64" spans="1:11" ht="13.5" customHeight="1">
      <c r="C64" s="10"/>
      <c r="D64" s="16"/>
      <c r="E64" s="13"/>
      <c r="F64" s="13"/>
      <c r="G64" s="11"/>
      <c r="H64" s="12"/>
      <c r="I64" s="13"/>
      <c r="K64" s="9"/>
    </row>
    <row r="65" spans="1:13" ht="13.5" customHeight="1">
      <c r="C65" s="10"/>
      <c r="D65" s="16"/>
      <c r="E65" s="13"/>
      <c r="F65" s="13"/>
      <c r="G65" s="11"/>
      <c r="H65" s="12"/>
      <c r="I65" s="13"/>
      <c r="K65" s="9"/>
    </row>
    <row r="66" spans="1:13" ht="13.5" customHeight="1">
      <c r="C66" s="10"/>
      <c r="D66" s="16"/>
      <c r="E66" s="13"/>
      <c r="F66" s="13"/>
      <c r="G66" s="11"/>
      <c r="H66" s="12"/>
      <c r="I66" s="13"/>
      <c r="K66" s="9"/>
    </row>
    <row r="67" spans="1:13" ht="16.5" customHeight="1">
      <c r="A67" s="14" t="s">
        <v>170</v>
      </c>
      <c r="C67" s="10"/>
      <c r="D67" s="16"/>
      <c r="E67" s="13"/>
      <c r="F67" s="13"/>
      <c r="G67" s="11"/>
      <c r="H67" s="12"/>
      <c r="I67" s="13"/>
      <c r="K67" s="9"/>
    </row>
    <row r="68" spans="1:13" ht="26.25" customHeight="1">
      <c r="A68" s="2" t="s">
        <v>171</v>
      </c>
      <c r="B68" s="2" t="s">
        <v>172</v>
      </c>
      <c r="C68" s="8" t="s">
        <v>173</v>
      </c>
      <c r="E68" s="3">
        <v>118</v>
      </c>
      <c r="G68" s="2" t="s">
        <v>24</v>
      </c>
      <c r="H68" s="3">
        <v>1967</v>
      </c>
      <c r="I68" s="3">
        <f>2021-H68</f>
        <v>54</v>
      </c>
      <c r="J68" s="2" t="s">
        <v>174</v>
      </c>
      <c r="K68" s="9" t="s">
        <v>175</v>
      </c>
      <c r="L68" s="8" t="s">
        <v>176</v>
      </c>
    </row>
    <row r="69" spans="1:13" ht="62.25" customHeight="1">
      <c r="A69" s="2" t="s">
        <v>177</v>
      </c>
      <c r="B69" s="2" t="s">
        <v>178</v>
      </c>
      <c r="C69" s="8" t="s">
        <v>179</v>
      </c>
      <c r="E69" s="3">
        <v>100</v>
      </c>
      <c r="G69" s="2" t="s">
        <v>17</v>
      </c>
      <c r="H69" s="3">
        <v>1961</v>
      </c>
      <c r="I69" s="3">
        <f>2021-H69</f>
        <v>60</v>
      </c>
      <c r="J69" s="2" t="s">
        <v>25</v>
      </c>
      <c r="K69" s="9" t="s">
        <v>180</v>
      </c>
    </row>
    <row r="70" spans="1:13" ht="28.5" customHeight="1">
      <c r="A70" s="70" t="s">
        <v>181</v>
      </c>
      <c r="B70" s="70" t="s">
        <v>182</v>
      </c>
      <c r="C70" s="70" t="s">
        <v>183</v>
      </c>
      <c r="D70" s="70"/>
      <c r="E70" s="71">
        <v>50</v>
      </c>
      <c r="F70" s="71"/>
      <c r="G70" s="70" t="s">
        <v>24</v>
      </c>
      <c r="H70" s="71">
        <v>1969</v>
      </c>
      <c r="I70" s="71">
        <v>52</v>
      </c>
      <c r="J70" s="70" t="s">
        <v>174</v>
      </c>
      <c r="K70" s="70" t="s">
        <v>184</v>
      </c>
      <c r="L70" s="70"/>
      <c r="M70" s="70"/>
    </row>
    <row r="71" spans="1:13" ht="26.25" customHeight="1">
      <c r="A71" s="2" t="s">
        <v>185</v>
      </c>
      <c r="B71" s="2" t="s">
        <v>182</v>
      </c>
      <c r="C71" s="2" t="s">
        <v>186</v>
      </c>
      <c r="E71" s="3">
        <v>50</v>
      </c>
      <c r="G71" s="2" t="s">
        <v>24</v>
      </c>
      <c r="H71" s="3">
        <v>1978</v>
      </c>
      <c r="I71" s="3">
        <f>2021-H71</f>
        <v>43</v>
      </c>
      <c r="J71" s="8" t="s">
        <v>187</v>
      </c>
      <c r="K71" s="9"/>
    </row>
    <row r="72" spans="1:13" ht="33.75" customHeight="1">
      <c r="A72" s="2" t="s">
        <v>188</v>
      </c>
      <c r="B72" s="2" t="s">
        <v>189</v>
      </c>
      <c r="C72" s="2" t="s">
        <v>190</v>
      </c>
      <c r="E72" s="3">
        <v>50</v>
      </c>
      <c r="G72" s="2" t="s">
        <v>17</v>
      </c>
      <c r="H72" s="3">
        <v>1977</v>
      </c>
      <c r="I72" s="3">
        <f>2021-H72</f>
        <v>44</v>
      </c>
      <c r="J72" s="2" t="s">
        <v>25</v>
      </c>
      <c r="K72" s="9" t="s">
        <v>191</v>
      </c>
    </row>
    <row r="73" spans="1:13" ht="26.25" customHeight="1">
      <c r="A73" s="2" t="s">
        <v>192</v>
      </c>
      <c r="B73" s="2" t="s">
        <v>193</v>
      </c>
      <c r="C73" s="2" t="s">
        <v>190</v>
      </c>
      <c r="E73" s="3">
        <v>40</v>
      </c>
      <c r="G73" s="2" t="s">
        <v>17</v>
      </c>
      <c r="H73" s="3">
        <v>1969</v>
      </c>
      <c r="I73" s="3">
        <f>2021-H73</f>
        <v>52</v>
      </c>
      <c r="J73" s="2" t="s">
        <v>25</v>
      </c>
      <c r="K73" s="9" t="s">
        <v>194</v>
      </c>
    </row>
    <row r="74" spans="1:13" ht="29.1" customHeight="1">
      <c r="A74" s="2" t="s">
        <v>195</v>
      </c>
      <c r="B74" s="2" t="s">
        <v>196</v>
      </c>
      <c r="C74" s="2" t="s">
        <v>190</v>
      </c>
      <c r="E74" s="3">
        <v>35</v>
      </c>
      <c r="G74" s="2" t="s">
        <v>24</v>
      </c>
      <c r="H74" s="3">
        <v>1957</v>
      </c>
      <c r="I74" s="3">
        <f>2021-H74</f>
        <v>64</v>
      </c>
      <c r="J74" s="2" t="s">
        <v>25</v>
      </c>
      <c r="K74" s="4" t="s">
        <v>197</v>
      </c>
    </row>
    <row r="75" spans="1:13" ht="15.75" customHeight="1">
      <c r="B75" s="26" t="s">
        <v>150</v>
      </c>
      <c r="C75" s="41" t="s">
        <v>166</v>
      </c>
      <c r="D75" s="42"/>
      <c r="E75" s="36"/>
      <c r="F75" s="36"/>
      <c r="G75" s="27" t="s">
        <v>152</v>
      </c>
      <c r="H75" s="41" t="s">
        <v>153</v>
      </c>
      <c r="I75" s="37"/>
      <c r="J75" s="28" t="s">
        <v>198</v>
      </c>
      <c r="K75" s="9"/>
    </row>
    <row r="76" spans="1:13" ht="15.75" customHeight="1">
      <c r="B76" s="29"/>
      <c r="C76" s="10" t="s">
        <v>156</v>
      </c>
      <c r="D76" s="16"/>
      <c r="E76" s="13">
        <f>AVERAGE(E68:E74)</f>
        <v>63.285714285714285</v>
      </c>
      <c r="F76" s="13"/>
      <c r="G76" s="11" t="s">
        <v>199</v>
      </c>
      <c r="H76" s="10" t="s">
        <v>156</v>
      </c>
      <c r="I76" s="13">
        <f>AVERAGE(I68:I74)</f>
        <v>52.714285714285715</v>
      </c>
      <c r="J76" s="30" t="s">
        <v>200</v>
      </c>
      <c r="L76" s="15" t="s">
        <v>201</v>
      </c>
    </row>
    <row r="77" spans="1:13" ht="15.75" customHeight="1">
      <c r="B77" s="29"/>
      <c r="C77" s="38">
        <v>1</v>
      </c>
      <c r="D77" s="43"/>
      <c r="E77" s="13">
        <v>2</v>
      </c>
      <c r="F77" s="13"/>
      <c r="G77" s="11" t="s">
        <v>202</v>
      </c>
      <c r="H77" s="12" t="s">
        <v>203</v>
      </c>
      <c r="I77" s="13">
        <v>2</v>
      </c>
      <c r="J77" s="30" t="s">
        <v>204</v>
      </c>
      <c r="L77" s="17" t="s">
        <v>205</v>
      </c>
    </row>
    <row r="78" spans="1:13" ht="15.75" customHeight="1">
      <c r="B78" s="29"/>
      <c r="C78" s="10" t="s">
        <v>206</v>
      </c>
      <c r="D78" s="16"/>
      <c r="E78" s="13">
        <v>0</v>
      </c>
      <c r="F78" s="13"/>
      <c r="H78" s="12" t="s">
        <v>161</v>
      </c>
      <c r="I78" s="13">
        <v>3</v>
      </c>
      <c r="J78" s="30" t="s">
        <v>207</v>
      </c>
      <c r="L78" s="16" t="s">
        <v>208</v>
      </c>
      <c r="M78" s="18"/>
    </row>
    <row r="79" spans="1:13" ht="15.75" customHeight="1">
      <c r="B79" s="29"/>
      <c r="C79" s="10" t="s">
        <v>209</v>
      </c>
      <c r="D79" s="16"/>
      <c r="E79" s="13">
        <v>3</v>
      </c>
      <c r="F79" s="13"/>
      <c r="G79" s="11"/>
      <c r="H79" s="12" t="s">
        <v>163</v>
      </c>
      <c r="I79" s="13">
        <v>2</v>
      </c>
      <c r="J79" s="30" t="s">
        <v>210</v>
      </c>
      <c r="L79" s="16" t="s">
        <v>211</v>
      </c>
      <c r="M79" s="18"/>
    </row>
    <row r="80" spans="1:13" ht="15.75" customHeight="1">
      <c r="B80" s="29"/>
      <c r="C80" s="10" t="s">
        <v>212</v>
      </c>
      <c r="D80" s="16"/>
      <c r="E80" s="13">
        <v>2</v>
      </c>
      <c r="F80" s="13"/>
      <c r="G80" s="11"/>
      <c r="H80" s="12" t="s">
        <v>164</v>
      </c>
      <c r="I80" s="13">
        <v>0</v>
      </c>
      <c r="J80" s="31"/>
      <c r="L80" s="16" t="s">
        <v>213</v>
      </c>
      <c r="M80" s="18"/>
    </row>
    <row r="81" spans="1:13" ht="15.75" customHeight="1">
      <c r="B81" s="29"/>
      <c r="C81" s="10" t="s">
        <v>214</v>
      </c>
      <c r="D81" s="16"/>
      <c r="E81" s="13">
        <v>0</v>
      </c>
      <c r="F81" s="13"/>
      <c r="G81" s="11"/>
      <c r="H81" s="12" t="s">
        <v>165</v>
      </c>
      <c r="I81" s="13">
        <v>0</v>
      </c>
      <c r="J81" s="31"/>
      <c r="L81" s="16" t="s">
        <v>215</v>
      </c>
    </row>
    <row r="82" spans="1:13" ht="15.75" customHeight="1">
      <c r="B82" s="32"/>
      <c r="C82" s="39" t="s">
        <v>216</v>
      </c>
      <c r="D82" s="44"/>
      <c r="E82" s="34">
        <v>8</v>
      </c>
      <c r="F82" s="34"/>
      <c r="G82" s="40"/>
      <c r="H82" s="33"/>
      <c r="I82" s="34"/>
      <c r="J82" s="35"/>
    </row>
    <row r="84" spans="1:13" s="24" customFormat="1" ht="15.75">
      <c r="A84" s="19" t="s">
        <v>217</v>
      </c>
      <c r="B84" s="20"/>
      <c r="C84" s="20"/>
      <c r="D84" s="45"/>
      <c r="E84" s="20"/>
      <c r="F84" s="20"/>
      <c r="G84" s="20"/>
      <c r="H84" s="21"/>
      <c r="I84" s="20"/>
      <c r="J84" s="20"/>
      <c r="K84" s="22"/>
      <c r="L84" s="23"/>
      <c r="M84" s="23"/>
    </row>
    <row r="85" spans="1:13" customFormat="1" ht="15">
      <c r="A85" s="2" t="s">
        <v>218</v>
      </c>
      <c r="B85" s="2" t="s">
        <v>219</v>
      </c>
      <c r="C85" s="2" t="s">
        <v>186</v>
      </c>
      <c r="D85" s="8"/>
      <c r="E85" s="3">
        <v>75</v>
      </c>
      <c r="F85" s="3"/>
      <c r="G85" s="2" t="s">
        <v>17</v>
      </c>
      <c r="H85" s="3">
        <v>1979</v>
      </c>
      <c r="I85" s="3">
        <f>2021-H85</f>
        <v>42</v>
      </c>
      <c r="J85" s="2" t="s">
        <v>174</v>
      </c>
      <c r="K85" s="9"/>
      <c r="L85" s="1"/>
      <c r="M85" s="1"/>
    </row>
    <row r="86" spans="1:13" ht="12.75">
      <c r="A86" s="2" t="s">
        <v>220</v>
      </c>
      <c r="B86" s="2" t="s">
        <v>221</v>
      </c>
      <c r="C86" s="8" t="s">
        <v>186</v>
      </c>
      <c r="E86" s="3">
        <v>100</v>
      </c>
      <c r="G86" s="2" t="s">
        <v>17</v>
      </c>
      <c r="H86" s="3">
        <v>1990</v>
      </c>
      <c r="I86" s="3">
        <f>2021-H86</f>
        <v>31</v>
      </c>
      <c r="J86" s="2" t="s">
        <v>25</v>
      </c>
      <c r="K86" s="9"/>
    </row>
    <row r="87" spans="1:13" ht="12.75">
      <c r="A87" s="2" t="s">
        <v>222</v>
      </c>
      <c r="B87" s="2" t="s">
        <v>223</v>
      </c>
      <c r="C87" s="2" t="s">
        <v>186</v>
      </c>
      <c r="E87" s="3">
        <v>50</v>
      </c>
      <c r="G87" s="2" t="s">
        <v>24</v>
      </c>
      <c r="H87" s="3">
        <v>1978</v>
      </c>
      <c r="I87" s="3">
        <f>2021-H87</f>
        <v>43</v>
      </c>
      <c r="J87" s="2" t="s">
        <v>174</v>
      </c>
    </row>
  </sheetData>
  <sortState xmlns:xlrd2="http://schemas.microsoft.com/office/spreadsheetml/2017/richdata2" ref="A4:M18">
    <sortCondition ref="B5:B18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9D75-3AA5-4CBD-B544-FCA05F5254D2}">
  <dimension ref="A1:L28"/>
  <sheetViews>
    <sheetView zoomScale="160" zoomScaleNormal="160" workbookViewId="0">
      <selection activeCell="A32" sqref="A32:A52"/>
    </sheetView>
  </sheetViews>
  <sheetFormatPr defaultColWidth="8.85546875" defaultRowHeight="15"/>
  <cols>
    <col min="1" max="1" width="10.7109375" customWidth="1"/>
    <col min="3" max="3" width="16.7109375" customWidth="1"/>
    <col min="8" max="8" width="9.42578125" customWidth="1"/>
    <col min="9" max="9" width="12.140625" customWidth="1"/>
    <col min="10" max="10" width="43.7109375" customWidth="1"/>
    <col min="11" max="11" width="22.5703125" customWidth="1"/>
  </cols>
  <sheetData>
    <row r="1" spans="1:12" s="2" customFormat="1" ht="18.95">
      <c r="A1" s="25" t="s">
        <v>224</v>
      </c>
      <c r="C1" s="10"/>
      <c r="D1" s="13"/>
      <c r="E1" s="13"/>
      <c r="F1" s="11"/>
      <c r="G1" s="12"/>
      <c r="H1" s="13"/>
      <c r="J1" s="9"/>
      <c r="K1" s="8"/>
      <c r="L1" s="8"/>
    </row>
    <row r="2" spans="1:12" s="5" customFormat="1" ht="30">
      <c r="A2" s="5" t="s">
        <v>1</v>
      </c>
      <c r="B2" s="5" t="s">
        <v>2</v>
      </c>
      <c r="C2" s="5" t="s">
        <v>3</v>
      </c>
      <c r="D2" s="6" t="s">
        <v>225</v>
      </c>
      <c r="E2" s="6" t="s">
        <v>226</v>
      </c>
      <c r="F2" s="5" t="s">
        <v>7</v>
      </c>
      <c r="G2" s="6" t="s">
        <v>8</v>
      </c>
      <c r="H2" s="6" t="s">
        <v>9</v>
      </c>
      <c r="I2" s="5" t="s">
        <v>227</v>
      </c>
      <c r="J2" s="7" t="s">
        <v>11</v>
      </c>
      <c r="K2" s="5" t="s">
        <v>228</v>
      </c>
    </row>
    <row r="3" spans="1:12" s="2" customFormat="1" ht="45">
      <c r="A3" s="2" t="s">
        <v>171</v>
      </c>
      <c r="B3" s="2" t="s">
        <v>172</v>
      </c>
      <c r="C3" s="8" t="s">
        <v>229</v>
      </c>
      <c r="D3" s="3">
        <v>108</v>
      </c>
      <c r="E3" s="3" t="s">
        <v>16</v>
      </c>
      <c r="F3" s="2" t="s">
        <v>24</v>
      </c>
      <c r="G3" s="3">
        <v>1967</v>
      </c>
      <c r="H3" s="3">
        <f t="shared" ref="H3:H10" si="0">2021-G3</f>
        <v>54</v>
      </c>
      <c r="I3" s="2" t="s">
        <v>174</v>
      </c>
      <c r="J3" s="9" t="s">
        <v>175</v>
      </c>
      <c r="K3" s="8" t="s">
        <v>176</v>
      </c>
      <c r="L3" s="8"/>
    </row>
    <row r="4" spans="1:12" s="2" customFormat="1" ht="51">
      <c r="A4" s="2" t="s">
        <v>177</v>
      </c>
      <c r="B4" s="2" t="s">
        <v>178</v>
      </c>
      <c r="C4" s="8" t="s">
        <v>230</v>
      </c>
      <c r="D4" s="3">
        <v>100</v>
      </c>
      <c r="E4" s="3" t="s">
        <v>16</v>
      </c>
      <c r="F4" s="2" t="s">
        <v>24</v>
      </c>
      <c r="G4" s="3">
        <v>1961</v>
      </c>
      <c r="H4" s="3">
        <f t="shared" si="0"/>
        <v>60</v>
      </c>
      <c r="I4" s="2" t="s">
        <v>25</v>
      </c>
      <c r="J4" s="9" t="s">
        <v>180</v>
      </c>
      <c r="K4" s="8"/>
      <c r="L4" s="8"/>
    </row>
    <row r="5" spans="1:12" s="2" customFormat="1" ht="51">
      <c r="A5" s="2" t="s">
        <v>231</v>
      </c>
      <c r="B5" s="2" t="s">
        <v>232</v>
      </c>
      <c r="C5" s="8" t="s">
        <v>233</v>
      </c>
      <c r="D5" s="3">
        <v>100</v>
      </c>
      <c r="E5" s="75" t="s">
        <v>234</v>
      </c>
      <c r="F5" s="2" t="s">
        <v>17</v>
      </c>
      <c r="G5" s="3">
        <v>1977</v>
      </c>
      <c r="H5" s="3">
        <f t="shared" si="0"/>
        <v>44</v>
      </c>
      <c r="I5" s="2" t="s">
        <v>174</v>
      </c>
      <c r="J5" s="64" t="s">
        <v>235</v>
      </c>
      <c r="K5" s="8"/>
      <c r="L5" s="8"/>
    </row>
    <row r="6" spans="1:12" s="2" customFormat="1">
      <c r="A6" s="64" t="s">
        <v>181</v>
      </c>
      <c r="B6" s="64" t="s">
        <v>182</v>
      </c>
      <c r="C6" s="64" t="s">
        <v>183</v>
      </c>
      <c r="D6" s="65">
        <v>50</v>
      </c>
      <c r="E6" s="3" t="s">
        <v>16</v>
      </c>
      <c r="F6" s="64" t="s">
        <v>24</v>
      </c>
      <c r="G6" s="65">
        <v>1969</v>
      </c>
      <c r="H6" s="3">
        <f t="shared" si="0"/>
        <v>52</v>
      </c>
      <c r="I6" s="64" t="s">
        <v>174</v>
      </c>
      <c r="J6" s="64" t="s">
        <v>236</v>
      </c>
      <c r="K6" s="64" t="s">
        <v>237</v>
      </c>
      <c r="L6" s="64"/>
    </row>
    <row r="7" spans="1:12" s="2" customFormat="1" ht="30">
      <c r="A7" s="2" t="s">
        <v>185</v>
      </c>
      <c r="B7" s="2" t="s">
        <v>182</v>
      </c>
      <c r="C7" s="2" t="s">
        <v>238</v>
      </c>
      <c r="D7" s="3">
        <v>50</v>
      </c>
      <c r="E7" s="3" t="s">
        <v>16</v>
      </c>
      <c r="F7" s="2" t="s">
        <v>24</v>
      </c>
      <c r="G7" s="3">
        <v>1978</v>
      </c>
      <c r="H7" s="3">
        <f t="shared" si="0"/>
        <v>43</v>
      </c>
      <c r="I7" s="8" t="s">
        <v>187</v>
      </c>
      <c r="J7" s="9"/>
      <c r="K7" s="8"/>
      <c r="L7" s="8"/>
    </row>
    <row r="8" spans="1:12" s="2" customFormat="1" ht="30">
      <c r="A8" s="2" t="s">
        <v>188</v>
      </c>
      <c r="B8" s="2" t="s">
        <v>189</v>
      </c>
      <c r="C8" s="2" t="s">
        <v>190</v>
      </c>
      <c r="D8" s="3">
        <v>60</v>
      </c>
      <c r="E8" s="3" t="s">
        <v>239</v>
      </c>
      <c r="F8" s="2" t="s">
        <v>17</v>
      </c>
      <c r="G8" s="3">
        <v>1977</v>
      </c>
      <c r="H8" s="3">
        <f t="shared" si="0"/>
        <v>44</v>
      </c>
      <c r="I8" s="2" t="s">
        <v>25</v>
      </c>
      <c r="J8" s="9" t="s">
        <v>191</v>
      </c>
      <c r="K8" s="8"/>
      <c r="L8" s="8"/>
    </row>
    <row r="9" spans="1:12" s="2" customFormat="1" ht="30">
      <c r="A9" s="2" t="s">
        <v>192</v>
      </c>
      <c r="B9" s="2" t="s">
        <v>193</v>
      </c>
      <c r="C9" s="2" t="s">
        <v>190</v>
      </c>
      <c r="D9" s="3">
        <v>40</v>
      </c>
      <c r="E9" s="3" t="s">
        <v>239</v>
      </c>
      <c r="F9" s="2" t="s">
        <v>17</v>
      </c>
      <c r="G9" s="3">
        <v>1969</v>
      </c>
      <c r="H9" s="3">
        <f t="shared" si="0"/>
        <v>52</v>
      </c>
      <c r="I9" s="2" t="s">
        <v>25</v>
      </c>
      <c r="J9" s="9" t="s">
        <v>194</v>
      </c>
      <c r="K9" s="8"/>
      <c r="L9" s="8"/>
    </row>
    <row r="10" spans="1:12" s="2" customFormat="1" ht="30">
      <c r="A10" s="2" t="s">
        <v>195</v>
      </c>
      <c r="B10" s="2" t="s">
        <v>196</v>
      </c>
      <c r="C10" s="2" t="s">
        <v>190</v>
      </c>
      <c r="D10" s="3">
        <v>30</v>
      </c>
      <c r="E10" s="3" t="s">
        <v>239</v>
      </c>
      <c r="F10" s="2" t="s">
        <v>24</v>
      </c>
      <c r="G10" s="3">
        <v>1957</v>
      </c>
      <c r="H10" s="3">
        <f t="shared" si="0"/>
        <v>64</v>
      </c>
      <c r="I10" s="2" t="s">
        <v>25</v>
      </c>
      <c r="J10" s="9" t="s">
        <v>240</v>
      </c>
      <c r="K10" s="8" t="s">
        <v>241</v>
      </c>
      <c r="L10" s="8"/>
    </row>
    <row r="11" spans="1:12" s="2" customFormat="1">
      <c r="A11" s="2" t="s">
        <v>242</v>
      </c>
      <c r="B11" s="2" t="s">
        <v>243</v>
      </c>
      <c r="C11" s="2" t="s">
        <v>190</v>
      </c>
      <c r="D11" s="3">
        <v>20</v>
      </c>
      <c r="E11" s="3" t="s">
        <v>239</v>
      </c>
      <c r="F11" s="2" t="s">
        <v>17</v>
      </c>
      <c r="G11" s="3">
        <v>1976</v>
      </c>
      <c r="H11" s="3">
        <f>2021-G11</f>
        <v>45</v>
      </c>
      <c r="I11" s="2" t="s">
        <v>174</v>
      </c>
      <c r="J11" s="70" t="s">
        <v>244</v>
      </c>
      <c r="K11" s="8"/>
      <c r="L11" s="8"/>
    </row>
    <row r="12" spans="1:12" s="2" customFormat="1" ht="30">
      <c r="A12" s="2" t="s">
        <v>245</v>
      </c>
      <c r="B12" s="2" t="s">
        <v>196</v>
      </c>
      <c r="C12" s="2" t="s">
        <v>190</v>
      </c>
      <c r="D12" s="3">
        <v>10</v>
      </c>
      <c r="E12" s="3" t="s">
        <v>239</v>
      </c>
      <c r="F12" s="2" t="s">
        <v>24</v>
      </c>
      <c r="G12" s="3">
        <v>1985</v>
      </c>
      <c r="H12" s="3">
        <f>2021-G12</f>
        <v>36</v>
      </c>
      <c r="I12" s="2" t="s">
        <v>25</v>
      </c>
      <c r="J12" s="70" t="s">
        <v>246</v>
      </c>
      <c r="K12" s="8"/>
      <c r="L12" s="8"/>
    </row>
    <row r="13" spans="1:12" s="2" customFormat="1" ht="14.1">
      <c r="D13" s="3"/>
      <c r="E13" s="3"/>
      <c r="G13" s="3"/>
      <c r="H13" s="3"/>
      <c r="J13" s="9"/>
      <c r="K13" s="8"/>
      <c r="L13" s="8"/>
    </row>
    <row r="14" spans="1:12" s="2" customFormat="1" ht="20.100000000000001">
      <c r="A14" s="66" t="s">
        <v>150</v>
      </c>
      <c r="B14" s="6"/>
      <c r="D14" s="8"/>
      <c r="E14" s="8"/>
      <c r="F14" s="3"/>
      <c r="I14" s="67"/>
      <c r="J14" s="9"/>
      <c r="K14" s="8"/>
      <c r="L14" s="8"/>
    </row>
    <row r="15" spans="1:12" s="2" customFormat="1" ht="14.1">
      <c r="A15" s="67" t="s">
        <v>151</v>
      </c>
      <c r="C15" s="68" t="s">
        <v>152</v>
      </c>
      <c r="D15" s="8"/>
      <c r="E15" s="3"/>
      <c r="F15" s="69" t="s">
        <v>153</v>
      </c>
      <c r="G15" s="3"/>
      <c r="H15" s="11"/>
      <c r="I15" s="4"/>
      <c r="J15" s="15"/>
      <c r="K15" s="8"/>
    </row>
    <row r="16" spans="1:12" s="2" customFormat="1" ht="14.1">
      <c r="A16" s="62" t="s">
        <v>160</v>
      </c>
      <c r="B16" s="2">
        <v>5</v>
      </c>
      <c r="C16" s="62" t="s">
        <v>155</v>
      </c>
      <c r="D16" s="8">
        <f>COUNTIF(F2:F11,"female")</f>
        <v>4</v>
      </c>
      <c r="E16" s="3"/>
      <c r="F16" s="62" t="s">
        <v>156</v>
      </c>
      <c r="G16" s="63">
        <f>AVERAGE(H3:H12)</f>
        <v>49.4</v>
      </c>
      <c r="H16" s="11"/>
      <c r="I16" s="4"/>
      <c r="J16" s="17"/>
      <c r="K16" s="8"/>
    </row>
    <row r="17" spans="1:11" s="2" customFormat="1" ht="14.1">
      <c r="A17" s="62" t="s">
        <v>247</v>
      </c>
      <c r="B17" s="2">
        <v>4</v>
      </c>
      <c r="C17" s="62" t="s">
        <v>158</v>
      </c>
      <c r="D17" s="8">
        <f>COUNTIF(F2:F12,"male")</f>
        <v>6</v>
      </c>
      <c r="E17" s="3"/>
      <c r="F17" s="62" t="s">
        <v>159</v>
      </c>
      <c r="G17" s="63">
        <f>COUNTIFS(H2:H10,"&gt;=60",H2:H10,"&lt;=99")</f>
        <v>2</v>
      </c>
      <c r="H17" s="11"/>
      <c r="I17" s="4"/>
      <c r="J17" s="16"/>
      <c r="K17" s="18"/>
    </row>
    <row r="18" spans="1:11" s="2" customFormat="1" ht="14.1">
      <c r="A18" s="62" t="s">
        <v>248</v>
      </c>
      <c r="B18" s="2">
        <v>1</v>
      </c>
      <c r="D18" s="8"/>
      <c r="E18" s="3"/>
      <c r="F18" s="62" t="s">
        <v>161</v>
      </c>
      <c r="G18" s="63">
        <f>COUNTIFS(H2:H10,"&gt;=50",H2:H10, "&lt;=59")</f>
        <v>3</v>
      </c>
      <c r="H18" s="11"/>
      <c r="I18" s="4"/>
      <c r="J18" s="16"/>
      <c r="K18" s="18"/>
    </row>
    <row r="19" spans="1:11" s="2" customFormat="1" ht="14.1">
      <c r="D19" s="8"/>
      <c r="E19" s="3"/>
      <c r="F19" s="62" t="s">
        <v>163</v>
      </c>
      <c r="G19" s="63">
        <f>COUNTIFS(H2:H11,"&gt;=40",H2:H11, "&lt;=49")</f>
        <v>4</v>
      </c>
      <c r="I19" s="4"/>
      <c r="J19" s="16"/>
      <c r="K19" s="18"/>
    </row>
    <row r="20" spans="1:11" s="2" customFormat="1" ht="14.1">
      <c r="D20" s="8"/>
      <c r="E20" s="3"/>
      <c r="F20" s="62" t="s">
        <v>164</v>
      </c>
      <c r="G20" s="63">
        <f>COUNTIFS(H2:H12,"&gt;=30",H2:H12, "&lt;=39")</f>
        <v>1</v>
      </c>
      <c r="I20" s="4"/>
      <c r="J20" s="16"/>
      <c r="K20" s="8"/>
    </row>
    <row r="21" spans="1:11" s="2" customFormat="1" ht="14.1">
      <c r="D21" s="8"/>
      <c r="E21" s="3"/>
      <c r="F21" s="62" t="s">
        <v>165</v>
      </c>
      <c r="G21" s="63">
        <f>COUNTIFS(H2:H10,"&gt;=20",H2:H10, "&lt;=29")</f>
        <v>0</v>
      </c>
      <c r="I21" s="4"/>
      <c r="J21" s="8"/>
      <c r="K21" s="8"/>
    </row>
    <row r="22" spans="1:11" s="2" customFormat="1" ht="14.1">
      <c r="D22" s="8"/>
      <c r="E22" s="3"/>
      <c r="F22" s="13"/>
      <c r="G22" s="11"/>
      <c r="I22" s="4"/>
      <c r="J22" s="8"/>
      <c r="K22" s="8"/>
    </row>
    <row r="23" spans="1:11" s="24" customFormat="1" ht="15.95">
      <c r="A23" s="19" t="s">
        <v>249</v>
      </c>
      <c r="B23" s="20"/>
      <c r="C23" s="20"/>
      <c r="D23" s="20"/>
      <c r="E23" s="20"/>
      <c r="F23" s="21"/>
      <c r="G23" s="20"/>
      <c r="H23" s="20"/>
      <c r="I23" s="22"/>
      <c r="J23" s="23"/>
      <c r="K23" s="23"/>
    </row>
    <row r="24" spans="1:11" s="24" customFormat="1" ht="30">
      <c r="A24" s="5" t="s">
        <v>1</v>
      </c>
      <c r="B24" s="5" t="s">
        <v>2</v>
      </c>
      <c r="C24" s="5" t="s">
        <v>3</v>
      </c>
      <c r="D24" s="6" t="s">
        <v>225</v>
      </c>
      <c r="E24" s="6" t="s">
        <v>226</v>
      </c>
      <c r="F24" s="5" t="s">
        <v>7</v>
      </c>
      <c r="G24" s="6" t="s">
        <v>8</v>
      </c>
      <c r="H24" s="6" t="s">
        <v>9</v>
      </c>
      <c r="I24" s="5" t="s">
        <v>227</v>
      </c>
      <c r="J24" s="23"/>
      <c r="K24" s="23"/>
    </row>
    <row r="25" spans="1:11">
      <c r="A25" s="2" t="s">
        <v>218</v>
      </c>
      <c r="B25" s="2" t="s">
        <v>219</v>
      </c>
      <c r="C25" s="2" t="s">
        <v>186</v>
      </c>
      <c r="D25" s="3">
        <v>75</v>
      </c>
      <c r="E25" s="2" t="s">
        <v>250</v>
      </c>
      <c r="F25" s="2" t="s">
        <v>17</v>
      </c>
      <c r="G25" s="3">
        <v>1979</v>
      </c>
      <c r="H25" s="3">
        <f>2021-G25</f>
        <v>42</v>
      </c>
      <c r="I25" s="2" t="s">
        <v>174</v>
      </c>
      <c r="J25" s="1"/>
      <c r="K25" s="1"/>
    </row>
    <row r="26" spans="1:11" s="2" customFormat="1">
      <c r="A26" s="2" t="s">
        <v>220</v>
      </c>
      <c r="B26" s="2" t="s">
        <v>221</v>
      </c>
      <c r="C26" s="8" t="s">
        <v>186</v>
      </c>
      <c r="D26" s="3">
        <v>100</v>
      </c>
      <c r="E26" s="2" t="s">
        <v>250</v>
      </c>
      <c r="F26" s="2" t="s">
        <v>17</v>
      </c>
      <c r="G26" s="3">
        <v>1990</v>
      </c>
      <c r="H26" s="3">
        <f>2021-G26</f>
        <v>31</v>
      </c>
      <c r="I26" s="2" t="s">
        <v>25</v>
      </c>
      <c r="J26" s="8"/>
      <c r="K26" s="8"/>
    </row>
    <row r="27" spans="1:11" s="2" customFormat="1" ht="14.1">
      <c r="A27" s="2" t="s">
        <v>222</v>
      </c>
      <c r="B27" s="2" t="s">
        <v>223</v>
      </c>
      <c r="C27" s="2" t="s">
        <v>186</v>
      </c>
      <c r="D27" s="3">
        <v>50</v>
      </c>
      <c r="E27" s="2" t="s">
        <v>250</v>
      </c>
      <c r="F27" s="2" t="s">
        <v>24</v>
      </c>
      <c r="G27" s="3">
        <v>1978</v>
      </c>
      <c r="H27" s="3">
        <f>2021-G27</f>
        <v>43</v>
      </c>
      <c r="I27" s="2" t="s">
        <v>174</v>
      </c>
      <c r="J27" s="8"/>
      <c r="K27" s="8"/>
    </row>
    <row r="28" spans="1:11" s="2" customFormat="1" ht="14.1">
      <c r="D28" s="3"/>
      <c r="F28" s="4"/>
      <c r="G28" s="3"/>
      <c r="I28" s="4"/>
      <c r="J28" s="8"/>
      <c r="K28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4BF61EB6DA89459F315E1D2515C8E7" ma:contentTypeVersion="13" ma:contentTypeDescription="Loo uus dokument" ma:contentTypeScope="" ma:versionID="367c4a6df7e43917c050d53b58aaa6c7">
  <xsd:schema xmlns:xsd="http://www.w3.org/2001/XMLSchema" xmlns:xs="http://www.w3.org/2001/XMLSchema" xmlns:p="http://schemas.microsoft.com/office/2006/metadata/properties" xmlns:ns2="aa3ff330-ac38-4173-8a45-a36e4a832524" xmlns:ns3="874d960d-867c-4f04-a0b1-286271785592" targetNamespace="http://schemas.microsoft.com/office/2006/metadata/properties" ma:root="true" ma:fieldsID="d4320912401fe720c40618ef9bfa1c24" ns2:_="" ns3:_="">
    <xsd:import namespace="aa3ff330-ac38-4173-8a45-a36e4a832524"/>
    <xsd:import namespace="874d960d-867c-4f04-a0b1-2862717855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ff330-ac38-4173-8a45-a36e4a832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d960d-867c-4f04-a0b1-2862717855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EFF4B-74D6-4805-9C0F-566E203D3DB0}"/>
</file>

<file path=customXml/itemProps2.xml><?xml version="1.0" encoding="utf-8"?>
<ds:datastoreItem xmlns:ds="http://schemas.openxmlformats.org/officeDocument/2006/customXml" ds:itemID="{4D178C11-F260-439A-BABC-387F381692C5}"/>
</file>

<file path=customXml/itemProps3.xml><?xml version="1.0" encoding="utf-8"?>
<ds:datastoreItem xmlns:ds="http://schemas.openxmlformats.org/officeDocument/2006/customXml" ds:itemID="{D1A8534D-3A21-403F-97D8-2517D4A81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Nelson</dc:creator>
  <cp:keywords/>
  <dc:description/>
  <cp:lastModifiedBy>Rein Laaneser</cp:lastModifiedBy>
  <cp:revision/>
  <dcterms:created xsi:type="dcterms:W3CDTF">2018-03-01T10:46:07Z</dcterms:created>
  <dcterms:modified xsi:type="dcterms:W3CDTF">2021-09-15T08:19:51Z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0x0101000C4BF61EB6DA89459F315E1D2515C8E7</vt:lpwstr>
  </property>
  <property fmtid="{D5CDD505-2E9C-101B-9397-08002B2CF9AE}" pid="3" name="_dlc_DocIdItemGuid">
    <vt:lpwstr>c07dc20e-4c02-441f-8dda-5b016a94176b</vt:lpwstr>
  </property>
</Properties>
</file>